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25" windowWidth="14805" windowHeight="6990" activeTab="1"/>
  </bookViews>
  <sheets>
    <sheet name="Приложение 1" sheetId="1" r:id="rId1"/>
    <sheet name="Приложение 2 Теплоснабжение" sheetId="2" r:id="rId2"/>
    <sheet name="Приложение 3" sheetId="3" r:id="rId3"/>
  </sheets>
  <externalReferences>
    <externalReference r:id="rId6"/>
  </externalReferences>
  <definedNames>
    <definedName name="_xlnm.Print_Area" localSheetId="0">'Приложение 1'!$A$1:$G$62</definedName>
    <definedName name="_xlnm.Print_Area" localSheetId="1">'Приложение 2 Теплоснабжение'!$A$1:$T$35</definedName>
    <definedName name="_xlnm.Print_Area" localSheetId="2">'Приложение 3'!$A$1:$G$28</definedName>
  </definedNames>
  <calcPr fullCalcOnLoad="1"/>
</workbook>
</file>

<file path=xl/sharedStrings.xml><?xml version="1.0" encoding="utf-8"?>
<sst xmlns="http://schemas.openxmlformats.org/spreadsheetml/2006/main" count="467" uniqueCount="207">
  <si>
    <t>№ п/п</t>
  </si>
  <si>
    <t>Наименование показателя</t>
  </si>
  <si>
    <t>Ед.изм.</t>
  </si>
  <si>
    <t>%</t>
  </si>
  <si>
    <t>1.</t>
  </si>
  <si>
    <t>2.</t>
  </si>
  <si>
    <t>электрическая энергия</t>
  </si>
  <si>
    <t>тепловая энергия</t>
  </si>
  <si>
    <t>Гкал</t>
  </si>
  <si>
    <t>вода</t>
  </si>
  <si>
    <t>газ</t>
  </si>
  <si>
    <t>3.</t>
  </si>
  <si>
    <t>4.</t>
  </si>
  <si>
    <t>число объектов (приборов учета), подлежащих учету (установке)</t>
  </si>
  <si>
    <t>фактически установлено</t>
  </si>
  <si>
    <t>подлежит установке</t>
  </si>
  <si>
    <t>м³</t>
  </si>
  <si>
    <t xml:space="preserve">Наименование показателя             </t>
  </si>
  <si>
    <t>Ед. изм.</t>
  </si>
  <si>
    <t xml:space="preserve">%   </t>
  </si>
  <si>
    <t>(Ф.И.О.)</t>
  </si>
  <si>
    <t>шт.</t>
  </si>
  <si>
    <t>№п/п</t>
  </si>
  <si>
    <t>Наименование мероприятий</t>
  </si>
  <si>
    <t>Объем</t>
  </si>
  <si>
    <t>Затраты</t>
  </si>
  <si>
    <t>Технологический эффект</t>
  </si>
  <si>
    <t>Эффективность</t>
  </si>
  <si>
    <t>Срок окупаемости</t>
  </si>
  <si>
    <t>тыс.руб.</t>
  </si>
  <si>
    <t>лет</t>
  </si>
  <si>
    <t>фактические</t>
  </si>
  <si>
    <t>Источник финансирования, за счет средств  которого проведено мероприятие</t>
  </si>
  <si>
    <t>Перечень параметров, используемых для расчета целевых показателей энергосбережения и повышения энергетической эффективности</t>
  </si>
  <si>
    <t>Целевые показатели энергосбережения и повышения энергетической эффективности,достижение которых должно быть обеспечено 
в ходе реализации программы энергосбережения и повышения энергетической эффективности</t>
  </si>
  <si>
    <t>Мажурин В.А.</t>
  </si>
  <si>
    <t>5.</t>
  </si>
  <si>
    <t>6.</t>
  </si>
  <si>
    <t>Отпуск тепловой энергии</t>
  </si>
  <si>
    <t>Выработка тепловой энергии</t>
  </si>
  <si>
    <t>2.1.</t>
  </si>
  <si>
    <t>Расход тепла на собственные нужды</t>
  </si>
  <si>
    <t>Потери тепловой энергии в сетях</t>
  </si>
  <si>
    <r>
      <t>3</t>
    </r>
    <r>
      <rPr>
        <sz val="11"/>
        <color indexed="8"/>
        <rFont val="Times New Roman"/>
        <family val="1"/>
      </rPr>
      <t xml:space="preserve">   3.2.</t>
    </r>
  </si>
  <si>
    <r>
      <t xml:space="preserve"> </t>
    </r>
    <r>
      <rPr>
        <sz val="11"/>
        <color indexed="8"/>
        <rFont val="Times New Roman"/>
        <family val="1"/>
      </rPr>
      <t>Гкал</t>
    </r>
  </si>
  <si>
    <t xml:space="preserve">Потери теплоносителя в тепловых сетях  </t>
  </si>
  <si>
    <r>
      <t>4</t>
    </r>
    <r>
      <rPr>
        <sz val="11"/>
        <color indexed="8"/>
        <rFont val="Times New Roman"/>
        <family val="1"/>
      </rPr>
      <t>4.2.</t>
    </r>
  </si>
  <si>
    <t>нормативные</t>
  </si>
  <si>
    <t>Полезный отпуск тепловой энергии</t>
  </si>
  <si>
    <t xml:space="preserve">Расход условного топлива </t>
  </si>
  <si>
    <t>т.у.т.</t>
  </si>
  <si>
    <t>7.</t>
  </si>
  <si>
    <t xml:space="preserve">Расход условного топлива на отпуск в сеть </t>
  </si>
  <si>
    <t>8.</t>
  </si>
  <si>
    <t>Средневзвешенный КПД котлов</t>
  </si>
  <si>
    <t>9.</t>
  </si>
  <si>
    <t>Объем потребленной электроэнергии</t>
  </si>
  <si>
    <t>тыс. кВт.*ч.</t>
  </si>
  <si>
    <t>10.</t>
  </si>
  <si>
    <t>Удельный расход электроэнергии</t>
  </si>
  <si>
    <t>кВт*ч/Ггал</t>
  </si>
  <si>
    <t>11.</t>
  </si>
  <si>
    <t>Расход электрической энергии на транспортировку тепловой энергии</t>
  </si>
  <si>
    <t>11.1.</t>
  </si>
  <si>
    <t>тыс. кВт.*ч..</t>
  </si>
  <si>
    <t>11.2.</t>
  </si>
  <si>
    <t>12.</t>
  </si>
  <si>
    <t>12.1.</t>
  </si>
  <si>
    <t>Суммарная площадь зданий, строений, сооружений, находящихся в собственности организации (на ином праве)</t>
  </si>
  <si>
    <t>м²</t>
  </si>
  <si>
    <t>12.2.</t>
  </si>
  <si>
    <t>Суммарный объем зданий, строений, сооружений, находящихся в собственности организации (на ином праве)</t>
  </si>
  <si>
    <t>удельный расход электрической энергии в зданиях, строениях, сооружениях организации на 1 м² площади указанных помещений</t>
  </si>
  <si>
    <t xml:space="preserve">тепловая энергия </t>
  </si>
  <si>
    <t>удельный расход тепловой энергии в зданиях,  строениях, сооружениях организации на 1 м³ объема указанных помещений</t>
  </si>
  <si>
    <t>Гкал/м³</t>
  </si>
  <si>
    <t>12.3.</t>
  </si>
  <si>
    <t>12.4.</t>
  </si>
  <si>
    <t>13.</t>
  </si>
  <si>
    <t>13.1.</t>
  </si>
  <si>
    <t>13.2.</t>
  </si>
  <si>
    <t>Оснащенность зданий, строений, сооружений, находящихся в собственности организации (на ином праве), приборами учета энергоресурсов</t>
  </si>
  <si>
    <t xml:space="preserve">электрическая энергия </t>
  </si>
  <si>
    <t xml:space="preserve">число объектов (приборов учета), подлежащих учету (установке) </t>
  </si>
  <si>
    <t xml:space="preserve">фактически установлено </t>
  </si>
  <si>
    <t xml:space="preserve">подлежит установке </t>
  </si>
  <si>
    <t>I.</t>
  </si>
  <si>
    <t>II.</t>
  </si>
  <si>
    <t>III.</t>
  </si>
  <si>
    <t>IV.</t>
  </si>
  <si>
    <t>V.</t>
  </si>
  <si>
    <t>VI.</t>
  </si>
  <si>
    <t>VII.</t>
  </si>
  <si>
    <t>1 группа. Мероприятия по модернизации, замене оборудования, используемого для выработки , передаче (транспортировке) тепловой энергии с целью повышения КПД оборудования</t>
  </si>
  <si>
    <t>2 группа. Внедрение энергосберегающих технологий, инновационных решений</t>
  </si>
  <si>
    <t>нет</t>
  </si>
  <si>
    <t>3 группа. Мероприятия по расширению  использования в качестве источников энергии вторичных энергетических ресурсов и (или) возобновляемых источников энергии</t>
  </si>
  <si>
    <t>5 группа. Мероприятия по сокращению потерь  тепловой энергии при её передаче</t>
  </si>
  <si>
    <t>6 группа. Иные мероприятия, в том числе организационные</t>
  </si>
  <si>
    <t>Мероприятия по созданию или модернизации объектов, реализация которых планируется за счёт производственных и инвестиционных программ</t>
  </si>
  <si>
    <t>Снижение нормативного удельного расхода топлива на отпущенную тепловую энергию установленного Департаментом тарифного регулирования Томской области на каждый год реализации программы по итогам реализации программы (мероприятий)</t>
  </si>
  <si>
    <t>Снижение нормативного удельного расхода электрической энергии на отпущенную тепловую энергию установленного Департаментом тарифного регулирования Томской области на каждый год реализации программы по итогам реализации программы (мероприятий)</t>
  </si>
  <si>
    <t>Снижение нормативных технологических потерь тепловой энергии при ее передаче по тепловым сетям, утвержденных Министерством энергетики Российской Федерации (Департаментом  тарифного регулирования Томской области) на каждый год реализации программы по итогам реализации программы (мероприятий) по сокращению потерь тепловой энергии</t>
  </si>
  <si>
    <t xml:space="preserve">Снижение нормативных технологических потерь теплоносителя при его передаче по тепловым сетям, утвержденных Министерством энергетики Российской Федерации (Департаментом тарифного регулирования Томской области) на каждый год реализации программы по итогам реализации программы (мероприятий) по сокращению потерь тепловой энергии                      </t>
  </si>
  <si>
    <t xml:space="preserve">электрическая энергия         </t>
  </si>
  <si>
    <t xml:space="preserve">тепловая энергия                                  </t>
  </si>
  <si>
    <t xml:space="preserve">вода                </t>
  </si>
  <si>
    <t xml:space="preserve">газ </t>
  </si>
  <si>
    <t>Сокращение удельного расхода тепловой энергии в зданиях, строениях, сооружениях организации на 1 м3 объема указанных помещений</t>
  </si>
  <si>
    <t>Сокращение удельного расхода горюче-смазочных материалов на 1 км пробега автотранспорта</t>
  </si>
  <si>
    <t>Процент охвата потребителей приборами учёта тепловой энергии</t>
  </si>
  <si>
    <t>5.1.</t>
  </si>
  <si>
    <t>5.2.</t>
  </si>
  <si>
    <t>5.3.</t>
  </si>
  <si>
    <t>т.у.т./Ггал</t>
  </si>
  <si>
    <t>–</t>
  </si>
  <si>
    <t>тыс. кВт.*ч/ м²</t>
  </si>
  <si>
    <t>Перечень обязательных мероприятий по энергосбережению и повышению энергетической эффективности</t>
  </si>
  <si>
    <t>-</t>
  </si>
  <si>
    <t>Режимная наладка котлов</t>
  </si>
  <si>
    <t>Режимная наладка оборудования ХВО</t>
  </si>
  <si>
    <t>Капитальный ремонт производственных зданий и сооружений котельных</t>
  </si>
  <si>
    <t xml:space="preserve">Испытание  на  расчётную  температуру  теплоносителя  трубопроводов  тепловых  сетей,  определение  гидравлических  потерь, определение  тепловых  потерь  в  тепловых  сетях </t>
  </si>
  <si>
    <t>Капитальный ремонт участков теплотрасс с выполнением изоляционных работ</t>
  </si>
  <si>
    <t>Расход энергоресурсов в зданиях, строениях, сооружениях, находящихся в собственности организации (на ином праве), при осуществлении регулируемой деятельности</t>
  </si>
  <si>
    <t>5.4.</t>
  </si>
  <si>
    <t>3 шт.</t>
  </si>
  <si>
    <t>Капитальный ремонт котлоагрегатов</t>
  </si>
  <si>
    <t>Приложение №2</t>
  </si>
  <si>
    <t>1 объект</t>
  </si>
  <si>
    <t>2 шт.</t>
  </si>
  <si>
    <t>&lt;*&gt;</t>
  </si>
  <si>
    <t>Суммы затрат указаны с учетом замены трубопровода</t>
  </si>
  <si>
    <t>__________________</t>
  </si>
  <si>
    <t xml:space="preserve">(подпись)    </t>
  </si>
  <si>
    <t xml:space="preserve"> (подпись)    </t>
  </si>
  <si>
    <t xml:space="preserve">Исполнитель                                                                                            </t>
  </si>
  <si>
    <t xml:space="preserve">                                                                                       </t>
  </si>
  <si>
    <t>_______________</t>
  </si>
  <si>
    <r>
      <rPr>
        <b/>
        <sz val="12"/>
        <rFont val="Times New Roman"/>
        <family val="1"/>
      </rPr>
      <t xml:space="preserve">М.П.      </t>
    </r>
    <r>
      <rPr>
        <sz val="12"/>
        <rFont val="Times New Roman"/>
        <family val="1"/>
      </rPr>
      <t xml:space="preserve">                                                                                                 </t>
    </r>
  </si>
  <si>
    <r>
      <rPr>
        <b/>
        <sz val="12"/>
        <rFont val="Times New Roman"/>
        <family val="1"/>
      </rPr>
      <t xml:space="preserve">М.П.      </t>
    </r>
    <r>
      <rPr>
        <sz val="12"/>
        <rFont val="Times New Roman"/>
        <family val="1"/>
      </rPr>
      <t xml:space="preserve">                                                                                                                         </t>
    </r>
  </si>
  <si>
    <t xml:space="preserve">Исполнитель                                                                                                         </t>
  </si>
  <si>
    <t xml:space="preserve">                                                                                                                        </t>
  </si>
  <si>
    <t>производственная программа</t>
  </si>
  <si>
    <t xml:space="preserve"> __________________</t>
  </si>
  <si>
    <t xml:space="preserve">Исполнитель                                                                                                                    </t>
  </si>
  <si>
    <t xml:space="preserve">                                                                </t>
  </si>
  <si>
    <t xml:space="preserve">  (подпись)   </t>
  </si>
  <si>
    <t xml:space="preserve">Затраты </t>
  </si>
  <si>
    <r>
      <rPr>
        <b/>
        <sz val="14"/>
        <rFont val="Times New Roman"/>
        <family val="1"/>
      </rPr>
      <t xml:space="preserve">М.П.      </t>
    </r>
    <r>
      <rPr>
        <sz val="14"/>
        <rFont val="Times New Roman"/>
        <family val="1"/>
      </rPr>
      <t xml:space="preserve">                                                                                                                     </t>
    </r>
  </si>
  <si>
    <r>
      <t>Регулируемый вид деятельности __</t>
    </r>
    <r>
      <rPr>
        <b/>
        <u val="single"/>
        <sz val="12"/>
        <rFont val="Times New Roman"/>
        <family val="1"/>
      </rPr>
      <t>теплоснабжение</t>
    </r>
    <r>
      <rPr>
        <b/>
        <sz val="12"/>
        <rFont val="Times New Roman"/>
        <family val="1"/>
      </rPr>
      <t xml:space="preserve">________ </t>
    </r>
  </si>
  <si>
    <r>
      <t>тыс.кВтч,
Гкал,
м</t>
    </r>
    <r>
      <rPr>
        <sz val="12"/>
        <rFont val="Calibri"/>
        <family val="2"/>
      </rPr>
      <t>³</t>
    </r>
  </si>
  <si>
    <t xml:space="preserve">Приложение №1 </t>
  </si>
  <si>
    <t xml:space="preserve">Приложение №3 </t>
  </si>
  <si>
    <t xml:space="preserve"> 1 объект</t>
  </si>
  <si>
    <t>Процент использования осветительных устройств с использованием светодиодов от общего объема осветительных устройств</t>
  </si>
  <si>
    <t xml:space="preserve">2018 год план </t>
  </si>
  <si>
    <t xml:space="preserve">2019 год план </t>
  </si>
  <si>
    <t xml:space="preserve">2020 год план </t>
  </si>
  <si>
    <t>2017 год предшествующий началу реализации программы</t>
  </si>
  <si>
    <t>Багинов А.В.</t>
  </si>
  <si>
    <t xml:space="preserve">Генеральный директор ООО "Энергонефть Томск"                          </t>
  </si>
  <si>
    <t>2019 год (план)</t>
  </si>
  <si>
    <t>2020 год (план)</t>
  </si>
  <si>
    <t>2018 год</t>
  </si>
  <si>
    <t>2019 год</t>
  </si>
  <si>
    <t>2020 год</t>
  </si>
  <si>
    <t>2018 год (план)</t>
  </si>
  <si>
    <t>13шт</t>
  </si>
  <si>
    <t>13шт.</t>
  </si>
  <si>
    <t>19шт.</t>
  </si>
  <si>
    <t>3шт.</t>
  </si>
  <si>
    <t>4 объекта</t>
  </si>
  <si>
    <t>12.3.1.</t>
  </si>
  <si>
    <t>12.4.1.</t>
  </si>
  <si>
    <t>12.5.</t>
  </si>
  <si>
    <t>12.6.</t>
  </si>
  <si>
    <t>13.1.1.</t>
  </si>
  <si>
    <t>13.1.2.</t>
  </si>
  <si>
    <t>13.1.3.</t>
  </si>
  <si>
    <t>13.2.1.</t>
  </si>
  <si>
    <t>13.2.2.</t>
  </si>
  <si>
    <t>13.2.3.</t>
  </si>
  <si>
    <t>13.3.</t>
  </si>
  <si>
    <t>13.3.1.</t>
  </si>
  <si>
    <t>13.3.2.</t>
  </si>
  <si>
    <t>13.3.3.</t>
  </si>
  <si>
    <t>13.4.</t>
  </si>
  <si>
    <t>13.4.1.</t>
  </si>
  <si>
    <t>13.4.2.</t>
  </si>
  <si>
    <t>13.4.3.</t>
  </si>
  <si>
    <t>13.5.</t>
  </si>
  <si>
    <t>Освещение</t>
  </si>
  <si>
    <t>13.5.1.</t>
  </si>
  <si>
    <t>13.5.2.</t>
  </si>
  <si>
    <t>Количество осветительных устройств с использованием светодиодов</t>
  </si>
  <si>
    <t>Прцент охвата потребителей приборами учета тепловой энергии</t>
  </si>
  <si>
    <t>Замена в осветительных приборах ламп накаливания на светодиодные</t>
  </si>
  <si>
    <t>4181,248 &lt;*&gt;</t>
  </si>
  <si>
    <t>0,89км</t>
  </si>
  <si>
    <t>0,765 км.</t>
  </si>
  <si>
    <t>3800,00 &lt;*&gt;</t>
  </si>
  <si>
    <t>1,084 км.</t>
  </si>
  <si>
    <t>6000,00        &lt;*&gt;</t>
  </si>
  <si>
    <t>4 группа. Перевод освещения объектов на светодиодное</t>
  </si>
  <si>
    <t xml:space="preserve">Генеральный директор ООО "Энергонефть Томск"        </t>
  </si>
  <si>
    <t xml:space="preserve">Генеральный директор ООО "Энергонефть Томск"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</si>
</sst>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000"/>
    <numFmt numFmtId="171" formatCode="0.00000"/>
    <numFmt numFmtId="172" formatCode="0.0000"/>
    <numFmt numFmtId="173" formatCode="_-* #,##0_р_._-;\-* #,##0_р_._-;_-* &quot;-&quot;??_р_._-;_-@_-"/>
    <numFmt numFmtId="174" formatCode="_-* #,##0.0_р_._-;\-* #,##0.0_р_._-;_-* &quot;-&quot;??_р_._-;_-@_-"/>
    <numFmt numFmtId="175" formatCode="[$-FC19]d\ mmmm\ yyyy\ &quot;г.&quot;"/>
    <numFmt numFmtId="176" formatCode="#,##0.00;\(#,##0.00\)"/>
    <numFmt numFmtId="177" formatCode="#,##0.000;\(#,##0.000\)"/>
  </numFmts>
  <fonts count="64">
    <font>
      <sz val="11"/>
      <color theme="1"/>
      <name val="Calibri"/>
      <family val="2"/>
    </font>
    <font>
      <sz val="11"/>
      <color indexed="8"/>
      <name val="Calibri"/>
      <family val="2"/>
    </font>
    <font>
      <sz val="11"/>
      <color indexed="8"/>
      <name val="Times New Roman"/>
      <family val="1"/>
    </font>
    <font>
      <sz val="12"/>
      <name val="Times New Roman"/>
      <family val="1"/>
    </font>
    <font>
      <b/>
      <sz val="12"/>
      <name val="Times New Roman"/>
      <family val="1"/>
    </font>
    <font>
      <sz val="10"/>
      <name val="Times New Roman"/>
      <family val="1"/>
    </font>
    <font>
      <sz val="11"/>
      <name val="Times New Roman"/>
      <family val="1"/>
    </font>
    <font>
      <b/>
      <sz val="10"/>
      <name val="Times New Roman"/>
      <family val="1"/>
    </font>
    <font>
      <sz val="9"/>
      <name val="Times New Roman"/>
      <family val="1"/>
    </font>
    <font>
      <sz val="10"/>
      <name val="Helv"/>
      <family val="0"/>
    </font>
    <font>
      <sz val="10.5"/>
      <name val="Times New Roman"/>
      <family val="1"/>
    </font>
    <font>
      <sz val="9"/>
      <name val="Tahoma"/>
      <family val="2"/>
    </font>
    <font>
      <sz val="10"/>
      <name val="Arial"/>
      <family val="2"/>
    </font>
    <font>
      <b/>
      <sz val="11"/>
      <name val="Times New Roman"/>
      <family val="1"/>
    </font>
    <font>
      <sz val="11"/>
      <name val="Arial CYR"/>
      <family val="0"/>
    </font>
    <font>
      <b/>
      <sz val="14"/>
      <name val="Times New Roman"/>
      <family val="1"/>
    </font>
    <font>
      <sz val="14"/>
      <name val="Times New Roman"/>
      <family val="1"/>
    </font>
    <font>
      <b/>
      <u val="single"/>
      <sz val="12"/>
      <name val="Times New Roman"/>
      <family val="1"/>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1"/>
      <color indexed="9"/>
      <name val="Times New Roman"/>
      <family val="1"/>
    </font>
    <font>
      <b/>
      <sz val="11"/>
      <color indexed="8"/>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3"/>
      <color theme="1"/>
      <name val="Times New Roman"/>
      <family val="1"/>
    </font>
    <font>
      <sz val="12"/>
      <color theme="1"/>
      <name val="Times New Roman"/>
      <family val="1"/>
    </font>
    <font>
      <b/>
      <sz val="11"/>
      <color theme="1"/>
      <name val="Times New Roman"/>
      <family val="1"/>
    </font>
    <font>
      <sz val="11"/>
      <color rgb="FFFFFF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style="thin">
        <color indexed="9"/>
      </right>
      <top style="thin">
        <color indexed="9"/>
      </top>
      <bottom style="thin">
        <color indexed="9"/>
      </bottom>
    </border>
    <border>
      <left style="medium"/>
      <right style="thin"/>
      <top style="thin"/>
      <bottom style="medium"/>
    </border>
    <border>
      <left style="medium"/>
      <right style="thin"/>
      <top style="thin"/>
      <bottom style="thin"/>
    </border>
    <border>
      <left style="medium"/>
      <right style="medium"/>
      <top style="medium"/>
      <bottom style="medium"/>
    </border>
    <border>
      <left style="thin"/>
      <right style="thin"/>
      <top/>
      <bottom style="thin"/>
    </border>
    <border>
      <left style="thin"/>
      <right style="thin"/>
      <top style="thin"/>
      <bottom style="medium"/>
    </border>
    <border>
      <left style="medium"/>
      <right>
        <color indexed="63"/>
      </right>
      <top style="medium"/>
      <bottom style="medium"/>
    </border>
    <border>
      <left/>
      <right/>
      <top style="medium"/>
      <bottom style="medium"/>
    </border>
    <border>
      <left/>
      <right style="medium"/>
      <top style="medium"/>
      <bottom style="medium"/>
    </border>
    <border>
      <left>
        <color indexed="63"/>
      </left>
      <right>
        <color indexed="63"/>
      </right>
      <top style="thin"/>
      <bottom style="thin"/>
    </border>
    <border>
      <left style="medium"/>
      <right style="thin">
        <color indexed="8"/>
      </right>
      <top style="medium"/>
      <bottom>
        <color indexed="63"/>
      </bottom>
    </border>
    <border>
      <left style="thin">
        <color indexed="8"/>
      </left>
      <right style="thin">
        <color indexed="8"/>
      </right>
      <top style="medium"/>
      <bottom/>
    </border>
    <border>
      <left style="thin">
        <color indexed="9"/>
      </left>
      <right/>
      <top/>
      <bottom/>
    </border>
    <border>
      <left style="medium"/>
      <right style="thin"/>
      <top style="medium"/>
      <bottom style="thin"/>
    </border>
    <border>
      <left style="thin"/>
      <right style="thin"/>
      <top style="medium"/>
      <bottom style="thin"/>
    </border>
    <border>
      <left style="medium"/>
      <right style="thin"/>
      <top/>
      <bottom style="thin"/>
    </border>
    <border>
      <left style="thin"/>
      <right style="medium"/>
      <top/>
      <bottom style="thin"/>
    </border>
    <border>
      <left style="thin"/>
      <right>
        <color indexed="63"/>
      </right>
      <top/>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right style="thin"/>
      <top style="medium"/>
      <bottom style="medium"/>
    </border>
    <border>
      <left>
        <color indexed="63"/>
      </left>
      <right>
        <color indexed="63"/>
      </right>
      <top>
        <color indexed="63"/>
      </top>
      <bottom style="thin"/>
    </border>
    <border>
      <left style="thin"/>
      <right style="medium"/>
      <top style="thin"/>
      <bottom style="thin"/>
    </border>
    <border>
      <left>
        <color indexed="63"/>
      </left>
      <right style="thin"/>
      <top style="thin"/>
      <bottom style="thin"/>
    </border>
    <border>
      <left style="thin"/>
      <right/>
      <top style="thin"/>
      <bottom style="thin"/>
    </border>
    <border>
      <left style="medium"/>
      <right style="medium"/>
      <top style="thin"/>
      <bottom style="medium"/>
    </border>
    <border>
      <left style="medium"/>
      <right>
        <color indexed="63"/>
      </right>
      <top style="thin"/>
      <bottom style="medium"/>
    </border>
    <border>
      <left style="thin"/>
      <right style="thin"/>
      <top/>
      <bottom style="medium"/>
    </border>
    <border>
      <left>
        <color indexed="63"/>
      </left>
      <right style="thin"/>
      <top style="thin"/>
      <bottom style="medium"/>
    </border>
    <border>
      <left style="thin">
        <color indexed="8"/>
      </left>
      <right style="thin">
        <color indexed="8"/>
      </right>
      <top style="thin">
        <color indexed="8"/>
      </top>
      <bottom style="medium"/>
    </border>
    <border>
      <left/>
      <right style="thin">
        <color indexed="8"/>
      </right>
      <top style="thin">
        <color indexed="8"/>
      </top>
      <bottom style="medium"/>
    </border>
    <border>
      <left style="thin">
        <color indexed="8"/>
      </left>
      <right>
        <color indexed="63"/>
      </right>
      <top style="thin">
        <color indexed="8"/>
      </top>
      <bottom style="medium"/>
    </border>
    <border>
      <left style="medium"/>
      <right style="thin"/>
      <top style="thin"/>
      <bottom>
        <color indexed="63"/>
      </bottom>
    </border>
    <border>
      <left style="thin"/>
      <right style="thin"/>
      <top style="thin"/>
      <bottom>
        <color indexed="63"/>
      </bottom>
    </border>
    <border>
      <left style="medium"/>
      <right style="medium"/>
      <top style="thin"/>
      <bottom style="thin"/>
    </border>
    <border>
      <left style="medium"/>
      <right>
        <color indexed="63"/>
      </right>
      <top style="thin"/>
      <bottom style="thin"/>
    </border>
    <border>
      <left style="thin"/>
      <right style="medium"/>
      <top style="medium"/>
      <bottom style="thin"/>
    </border>
    <border>
      <left style="thin"/>
      <right style="thin"/>
      <top/>
      <bottom/>
    </border>
    <border>
      <left style="medium"/>
      <right style="medium"/>
      <top style="medium"/>
      <bottom/>
    </border>
    <border>
      <left style="medium"/>
      <right style="medium"/>
      <top/>
      <bottom/>
    </border>
    <border>
      <left style="medium"/>
      <right style="medium"/>
      <top/>
      <bottom style="medium"/>
    </border>
    <border>
      <left style="thin">
        <color indexed="9"/>
      </left>
      <right/>
      <top style="thin">
        <color indexed="9"/>
      </top>
      <bottom/>
    </border>
    <border>
      <left/>
      <right/>
      <top style="thin">
        <color indexed="9"/>
      </top>
      <bottom/>
    </border>
    <border>
      <left style="thin">
        <color indexed="9"/>
      </left>
      <right/>
      <top/>
      <bottom style="thin">
        <color indexed="9"/>
      </bottom>
    </border>
    <border>
      <left/>
      <right/>
      <top/>
      <bottom style="thin">
        <color indexed="9"/>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4" fontId="11" fillId="28" borderId="6" applyBorder="0">
      <alignment horizontal="right"/>
      <protection/>
    </xf>
    <xf numFmtId="0" fontId="49" fillId="0" borderId="7" applyNumberFormat="0" applyFill="0" applyAlignment="0" applyProtection="0"/>
    <xf numFmtId="0" fontId="50" fillId="29" borderId="8" applyNumberFormat="0" applyAlignment="0" applyProtection="0"/>
    <xf numFmtId="0" fontId="51" fillId="0" borderId="0" applyNumberFormat="0" applyFill="0" applyBorder="0" applyAlignment="0" applyProtection="0"/>
    <xf numFmtId="0" fontId="52" fillId="30" borderId="0" applyNumberFormat="0" applyBorder="0" applyAlignment="0" applyProtection="0"/>
    <xf numFmtId="0" fontId="3" fillId="0" borderId="0">
      <alignment/>
      <protection/>
    </xf>
    <xf numFmtId="0" fontId="5" fillId="0" borderId="0">
      <alignment/>
      <protection/>
    </xf>
    <xf numFmtId="0" fontId="12" fillId="0" borderId="0">
      <alignment/>
      <protection/>
    </xf>
    <xf numFmtId="0" fontId="0" fillId="0" borderId="0">
      <alignment/>
      <protection/>
    </xf>
    <xf numFmtId="0" fontId="53" fillId="0" borderId="0" applyNumberForma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56" fillId="0" borderId="10" applyNumberFormat="0" applyFill="0" applyAlignment="0" applyProtection="0"/>
    <xf numFmtId="0" fontId="9" fillId="0" borderId="0">
      <alignment/>
      <protection/>
    </xf>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 fontId="11" fillId="33" borderId="0" applyFont="0" applyBorder="0">
      <alignment horizontal="right"/>
      <protection/>
    </xf>
    <xf numFmtId="0" fontId="58" fillId="34" borderId="0" applyNumberFormat="0" applyBorder="0" applyAlignment="0" applyProtection="0"/>
  </cellStyleXfs>
  <cellXfs count="206">
    <xf numFmtId="0" fontId="0" fillId="0" borderId="0" xfId="0" applyFont="1" applyAlignment="1">
      <alignment/>
    </xf>
    <xf numFmtId="0" fontId="59" fillId="0" borderId="0" xfId="0" applyFont="1" applyAlignment="1">
      <alignment/>
    </xf>
    <xf numFmtId="0" fontId="3" fillId="0" borderId="11" xfId="55" applyBorder="1">
      <alignment/>
      <protection/>
    </xf>
    <xf numFmtId="0" fontId="6" fillId="0" borderId="11" xfId="55" applyFont="1" applyBorder="1">
      <alignment/>
      <protection/>
    </xf>
    <xf numFmtId="0" fontId="3" fillId="0" borderId="12" xfId="55" applyBorder="1">
      <alignment/>
      <protection/>
    </xf>
    <xf numFmtId="0" fontId="3" fillId="0" borderId="13" xfId="55" applyBorder="1">
      <alignment/>
      <protection/>
    </xf>
    <xf numFmtId="0" fontId="5" fillId="0" borderId="0" xfId="55" applyFont="1" applyFill="1" applyBorder="1" applyAlignment="1" applyProtection="1">
      <alignment vertical="center"/>
      <protection locked="0"/>
    </xf>
    <xf numFmtId="0" fontId="5" fillId="0" borderId="0" xfId="55" applyFont="1" applyFill="1" applyBorder="1" applyAlignment="1" applyProtection="1">
      <alignment horizontal="center" vertical="center"/>
      <protection/>
    </xf>
    <xf numFmtId="0" fontId="3" fillId="0" borderId="0" xfId="55" applyFont="1" applyFill="1" applyBorder="1">
      <alignment/>
      <protection/>
    </xf>
    <xf numFmtId="0" fontId="5" fillId="0" borderId="0" xfId="56">
      <alignment/>
      <protection/>
    </xf>
    <xf numFmtId="0" fontId="10" fillId="0" borderId="0" xfId="56" applyFont="1" applyAlignment="1">
      <alignment/>
      <protection/>
    </xf>
    <xf numFmtId="0" fontId="10" fillId="0" borderId="0" xfId="56" applyFont="1">
      <alignment/>
      <protection/>
    </xf>
    <xf numFmtId="0" fontId="7" fillId="0" borderId="0" xfId="55" applyFont="1" applyBorder="1" applyAlignment="1" applyProtection="1">
      <alignment vertical="center"/>
      <protection/>
    </xf>
    <xf numFmtId="0" fontId="5" fillId="0" borderId="0" xfId="55" applyFont="1" applyBorder="1" applyAlignment="1" applyProtection="1">
      <alignment vertical="center"/>
      <protection/>
    </xf>
    <xf numFmtId="0" fontId="6" fillId="0" borderId="14" xfId="55" applyFont="1" applyBorder="1">
      <alignment/>
      <protection/>
    </xf>
    <xf numFmtId="0" fontId="59" fillId="0" borderId="0" xfId="0" applyFont="1" applyAlignment="1">
      <alignment horizontal="center" vertical="center"/>
    </xf>
    <xf numFmtId="0" fontId="0" fillId="0" borderId="0" xfId="0" applyAlignment="1">
      <alignment horizontal="center" vertical="center"/>
    </xf>
    <xf numFmtId="0" fontId="59" fillId="0" borderId="15" xfId="0" applyFont="1" applyBorder="1" applyAlignment="1">
      <alignment horizontal="center" vertical="center" wrapText="1"/>
    </xf>
    <xf numFmtId="0" fontId="5" fillId="0" borderId="6" xfId="56" applyBorder="1">
      <alignment/>
      <protection/>
    </xf>
    <xf numFmtId="0" fontId="5" fillId="0" borderId="0" xfId="56" applyBorder="1">
      <alignment/>
      <protection/>
    </xf>
    <xf numFmtId="0" fontId="59"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0" fillId="0" borderId="6" xfId="0" applyFont="1" applyBorder="1" applyAlignment="1">
      <alignment horizontal="center" vertical="center" wrapText="1"/>
    </xf>
    <xf numFmtId="0" fontId="6" fillId="0" borderId="6" xfId="43" applyFont="1" applyBorder="1" applyAlignment="1" applyProtection="1">
      <alignment vertical="center" wrapText="1"/>
      <protection/>
    </xf>
    <xf numFmtId="0" fontId="6" fillId="0" borderId="16" xfId="0" applyFont="1" applyBorder="1" applyAlignment="1">
      <alignment horizontal="center" vertical="center" wrapText="1"/>
    </xf>
    <xf numFmtId="0" fontId="7" fillId="0" borderId="17" xfId="0" applyFont="1" applyBorder="1" applyAlignment="1">
      <alignment horizontal="center" vertical="center"/>
    </xf>
    <xf numFmtId="0" fontId="13" fillId="0" borderId="0" xfId="0" applyFont="1" applyFill="1" applyBorder="1" applyAlignment="1">
      <alignment horizontal="center" vertical="center"/>
    </xf>
    <xf numFmtId="0" fontId="6" fillId="35" borderId="0" xfId="0" applyFont="1" applyFill="1" applyBorder="1" applyAlignment="1">
      <alignment horizontal="center" vertical="center" wrapText="1"/>
    </xf>
    <xf numFmtId="2" fontId="5" fillId="36" borderId="6" xfId="67" applyNumberFormat="1" applyFont="1" applyFill="1" applyBorder="1" applyAlignment="1">
      <alignment horizontal="center" vertical="center"/>
    </xf>
    <xf numFmtId="2" fontId="5" fillId="36" borderId="6" xfId="0" applyNumberFormat="1" applyFont="1" applyFill="1" applyBorder="1" applyAlignment="1" applyProtection="1">
      <alignment horizontal="center" vertical="center" wrapText="1"/>
      <protection/>
    </xf>
    <xf numFmtId="2" fontId="5" fillId="36" borderId="18" xfId="0" applyNumberFormat="1" applyFont="1" applyFill="1" applyBorder="1" applyAlignment="1" applyProtection="1">
      <alignment horizontal="center" vertical="center" wrapText="1"/>
      <protection/>
    </xf>
    <xf numFmtId="2" fontId="5" fillId="36" borderId="18" xfId="0" applyNumberFormat="1" applyFont="1" applyFill="1" applyBorder="1" applyAlignment="1" applyProtection="1">
      <alignment horizontal="center" vertical="center"/>
      <protection/>
    </xf>
    <xf numFmtId="0" fontId="8" fillId="0" borderId="0" xfId="55" applyFont="1" applyFill="1" applyBorder="1" applyAlignment="1" applyProtection="1">
      <alignment horizontal="center" vertical="center"/>
      <protection/>
    </xf>
    <xf numFmtId="1" fontId="8" fillId="0" borderId="0" xfId="56" applyNumberFormat="1" applyFont="1" applyFill="1" applyBorder="1" applyAlignment="1">
      <alignment horizontal="center" vertical="center"/>
      <protection/>
    </xf>
    <xf numFmtId="4" fontId="8" fillId="0" borderId="0" xfId="56" applyNumberFormat="1" applyFont="1" applyFill="1" applyBorder="1" applyAlignment="1">
      <alignment horizontal="center" vertical="center"/>
      <protection/>
    </xf>
    <xf numFmtId="2" fontId="8" fillId="0" borderId="0" xfId="56" applyNumberFormat="1" applyFont="1" applyFill="1" applyBorder="1" applyAlignment="1">
      <alignment horizontal="center" vertical="center"/>
      <protection/>
    </xf>
    <xf numFmtId="0" fontId="6" fillId="0" borderId="6" xfId="55" applyFont="1" applyBorder="1" applyAlignment="1" applyProtection="1">
      <alignment wrapText="1"/>
      <protection/>
    </xf>
    <xf numFmtId="0" fontId="6" fillId="0" borderId="6" xfId="55" applyFont="1" applyBorder="1" applyAlignment="1" applyProtection="1">
      <alignment horizontal="center" vertical="center" wrapText="1"/>
      <protection/>
    </xf>
    <xf numFmtId="165" fontId="6" fillId="0" borderId="6" xfId="55" applyNumberFormat="1" applyFont="1" applyFill="1" applyBorder="1" applyAlignment="1" applyProtection="1">
      <alignment horizontal="center" vertical="center" wrapText="1"/>
      <protection/>
    </xf>
    <xf numFmtId="0" fontId="6" fillId="0" borderId="19" xfId="55" applyFont="1" applyBorder="1" applyAlignment="1" applyProtection="1">
      <alignment wrapText="1"/>
      <protection/>
    </xf>
    <xf numFmtId="0" fontId="6" fillId="0" borderId="19" xfId="55" applyFont="1" applyBorder="1" applyAlignment="1" applyProtection="1">
      <alignment horizontal="center" vertical="center" wrapText="1"/>
      <protection/>
    </xf>
    <xf numFmtId="1" fontId="6" fillId="0" borderId="19" xfId="55" applyNumberFormat="1" applyFont="1" applyFill="1" applyBorder="1" applyAlignment="1" applyProtection="1">
      <alignment horizontal="center" vertical="center" wrapText="1"/>
      <protection/>
    </xf>
    <xf numFmtId="0" fontId="5" fillId="0" borderId="0" xfId="55" applyFont="1" applyBorder="1" applyAlignment="1">
      <alignment horizontal="left" vertical="center" wrapText="1"/>
      <protection/>
    </xf>
    <xf numFmtId="0" fontId="3" fillId="0" borderId="14" xfId="55" applyBorder="1">
      <alignment/>
      <protection/>
    </xf>
    <xf numFmtId="0" fontId="7" fillId="0" borderId="20" xfId="0" applyFont="1" applyBorder="1" applyAlignment="1">
      <alignment horizontal="center" vertical="center"/>
    </xf>
    <xf numFmtId="0" fontId="7" fillId="0" borderId="21"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2" fontId="59" fillId="0" borderId="0" xfId="0" applyNumberFormat="1" applyFont="1" applyAlignment="1">
      <alignment/>
    </xf>
    <xf numFmtId="0" fontId="5" fillId="0" borderId="0" xfId="56" applyFont="1" applyAlignment="1">
      <alignment vertical="top" wrapText="1"/>
      <protection/>
    </xf>
    <xf numFmtId="0" fontId="5" fillId="0" borderId="23" xfId="56" applyBorder="1">
      <alignment/>
      <protection/>
    </xf>
    <xf numFmtId="0" fontId="8" fillId="0" borderId="0" xfId="55" applyFont="1" applyBorder="1" applyAlignment="1" applyProtection="1">
      <alignment vertical="center"/>
      <protection/>
    </xf>
    <xf numFmtId="2" fontId="6" fillId="0" borderId="6" xfId="55" applyNumberFormat="1" applyFont="1" applyFill="1" applyBorder="1" applyAlignment="1" applyProtection="1">
      <alignment horizontal="center" vertical="center" wrapText="1"/>
      <protection/>
    </xf>
    <xf numFmtId="0" fontId="13" fillId="0" borderId="24" xfId="55" applyFont="1" applyBorder="1" applyAlignment="1" applyProtection="1">
      <alignment horizontal="center" vertical="center" wrapText="1"/>
      <protection/>
    </xf>
    <xf numFmtId="0" fontId="13" fillId="0" borderId="25" xfId="55" applyFont="1" applyBorder="1" applyAlignment="1" applyProtection="1">
      <alignment horizontal="center" vertical="center" wrapText="1"/>
      <protection/>
    </xf>
    <xf numFmtId="0" fontId="7" fillId="0" borderId="0" xfId="55" applyFont="1" applyBorder="1" applyAlignment="1">
      <alignment wrapText="1"/>
      <protection/>
    </xf>
    <xf numFmtId="0" fontId="3" fillId="0" borderId="0" xfId="55" applyBorder="1">
      <alignment/>
      <protection/>
    </xf>
    <xf numFmtId="0" fontId="59" fillId="0" borderId="26" xfId="0" applyFont="1" applyBorder="1" applyAlignment="1">
      <alignment wrapText="1"/>
    </xf>
    <xf numFmtId="0" fontId="59" fillId="0" borderId="0" xfId="0" applyFont="1" applyBorder="1" applyAlignment="1">
      <alignment wrapText="1"/>
    </xf>
    <xf numFmtId="0" fontId="3" fillId="0" borderId="11" xfId="55" applyBorder="1" applyAlignment="1">
      <alignment horizontal="right"/>
      <protection/>
    </xf>
    <xf numFmtId="0" fontId="4" fillId="0" borderId="0" xfId="55" applyFont="1" applyBorder="1" applyAlignment="1" applyProtection="1">
      <alignment vertical="center" wrapText="1"/>
      <protection/>
    </xf>
    <xf numFmtId="0" fontId="3" fillId="0" borderId="0" xfId="55" applyFont="1" applyFill="1" applyBorder="1" applyAlignment="1" applyProtection="1">
      <alignment horizontal="left" vertical="center"/>
      <protection locked="0"/>
    </xf>
    <xf numFmtId="0" fontId="3" fillId="0" borderId="0" xfId="55" applyFont="1" applyBorder="1" applyAlignment="1" applyProtection="1">
      <alignment vertical="center"/>
      <protection/>
    </xf>
    <xf numFmtId="0" fontId="8" fillId="0" borderId="0" xfId="55" applyFont="1" applyBorder="1">
      <alignment/>
      <protection/>
    </xf>
    <xf numFmtId="0" fontId="3" fillId="0" borderId="0" xfId="55" applyFont="1" applyBorder="1" applyAlignment="1" applyProtection="1">
      <alignment horizontal="left"/>
      <protection/>
    </xf>
    <xf numFmtId="0" fontId="3" fillId="0" borderId="0" xfId="55" applyFont="1" applyFill="1" applyBorder="1" applyAlignment="1" applyProtection="1">
      <alignment horizontal="center" vertical="center"/>
      <protection locked="0"/>
    </xf>
    <xf numFmtId="0" fontId="3" fillId="0" borderId="0" xfId="55" applyFont="1" applyBorder="1" applyAlignment="1" applyProtection="1">
      <alignment horizontal="right" vertical="center"/>
      <protection/>
    </xf>
    <xf numFmtId="0" fontId="3" fillId="0" borderId="0" xfId="55" applyFont="1" applyFill="1" applyBorder="1" applyAlignment="1" applyProtection="1">
      <alignment horizontal="center" vertical="center"/>
      <protection/>
    </xf>
    <xf numFmtId="0" fontId="3" fillId="0" borderId="0" xfId="55" applyFont="1" applyBorder="1" applyAlignment="1" applyProtection="1">
      <alignment horizontal="left" vertical="center"/>
      <protection/>
    </xf>
    <xf numFmtId="0" fontId="6" fillId="0" borderId="6" xfId="55" applyFont="1" applyBorder="1" applyAlignment="1" applyProtection="1">
      <alignment horizontal="left" vertical="center" wrapText="1"/>
      <protection/>
    </xf>
    <xf numFmtId="1" fontId="6" fillId="0" borderId="6" xfId="55" applyNumberFormat="1" applyFont="1" applyFill="1" applyBorder="1" applyAlignment="1" applyProtection="1">
      <alignment horizontal="center" vertical="center" wrapText="1"/>
      <protection/>
    </xf>
    <xf numFmtId="0" fontId="13" fillId="0" borderId="27" xfId="55" applyFont="1" applyBorder="1" applyAlignment="1" applyProtection="1">
      <alignment horizontal="center" vertical="center" wrapText="1"/>
      <protection/>
    </xf>
    <xf numFmtId="0" fontId="13" fillId="0" borderId="28" xfId="55" applyFont="1" applyBorder="1" applyAlignment="1" applyProtection="1">
      <alignment horizontal="center" vertical="center" wrapText="1"/>
      <protection/>
    </xf>
    <xf numFmtId="0" fontId="7" fillId="0" borderId="28" xfId="55" applyFont="1" applyBorder="1" applyAlignment="1" applyProtection="1">
      <alignment horizontal="center" vertical="center" wrapText="1"/>
      <protection/>
    </xf>
    <xf numFmtId="2" fontId="59" fillId="0" borderId="16" xfId="0" applyNumberFormat="1" applyFont="1" applyBorder="1" applyAlignment="1">
      <alignment horizontal="center" vertical="center" wrapText="1"/>
    </xf>
    <xf numFmtId="0" fontId="59" fillId="0" borderId="6" xfId="0" applyFont="1" applyBorder="1" applyAlignment="1">
      <alignment vertical="center" wrapText="1"/>
    </xf>
    <xf numFmtId="0" fontId="59" fillId="0" borderId="16" xfId="0" applyFont="1" applyBorder="1" applyAlignment="1">
      <alignment horizontal="center" vertical="center" wrapText="1"/>
    </xf>
    <xf numFmtId="0" fontId="4" fillId="0" borderId="0" xfId="56" applyFont="1" applyAlignment="1">
      <alignment horizontal="center" vertical="center"/>
      <protection/>
    </xf>
    <xf numFmtId="0" fontId="4" fillId="0" borderId="0" xfId="0" applyFont="1" applyFill="1" applyBorder="1" applyAlignment="1">
      <alignment horizontal="center" vertical="center"/>
    </xf>
    <xf numFmtId="0" fontId="3" fillId="35" borderId="0" xfId="0" applyFont="1" applyFill="1" applyBorder="1" applyAlignment="1">
      <alignment horizontal="left" vertical="center" wrapText="1"/>
    </xf>
    <xf numFmtId="0" fontId="16" fillId="0" borderId="0" xfId="55" applyFont="1" applyFill="1" applyBorder="1" applyAlignment="1" applyProtection="1">
      <alignment horizontal="center" vertical="center"/>
      <protection locked="0"/>
    </xf>
    <xf numFmtId="0" fontId="16" fillId="0" borderId="0" xfId="56" applyFont="1" applyAlignment="1">
      <alignment/>
      <protection/>
    </xf>
    <xf numFmtId="0" fontId="16" fillId="0" borderId="0" xfId="55" applyFont="1" applyBorder="1" applyAlignment="1" applyProtection="1">
      <alignment horizontal="left" vertical="center"/>
      <protection/>
    </xf>
    <xf numFmtId="0" fontId="16" fillId="0" borderId="0" xfId="55" applyFont="1" applyFill="1" applyBorder="1" applyAlignment="1" applyProtection="1">
      <alignment horizontal="center" vertical="center"/>
      <protection/>
    </xf>
    <xf numFmtId="0" fontId="16" fillId="0" borderId="0" xfId="56" applyFont="1">
      <alignment/>
      <protection/>
    </xf>
    <xf numFmtId="0" fontId="16" fillId="0" borderId="0" xfId="56" applyFont="1" applyAlignment="1">
      <alignment horizontal="left"/>
      <protection/>
    </xf>
    <xf numFmtId="0" fontId="15" fillId="0" borderId="0" xfId="55" applyFont="1" applyBorder="1" applyAlignment="1" applyProtection="1">
      <alignment vertical="center"/>
      <protection/>
    </xf>
    <xf numFmtId="0" fontId="16" fillId="0" borderId="0" xfId="55" applyFont="1" applyBorder="1" applyAlignment="1" applyProtection="1">
      <alignment horizontal="center" vertical="center"/>
      <protection/>
    </xf>
    <xf numFmtId="0" fontId="16" fillId="0" borderId="0" xfId="55" applyFont="1" applyFill="1" applyBorder="1" applyAlignment="1" applyProtection="1">
      <alignment vertical="center"/>
      <protection locked="0"/>
    </xf>
    <xf numFmtId="0" fontId="16" fillId="0" borderId="0" xfId="55" applyFont="1" applyBorder="1" applyAlignment="1" applyProtection="1">
      <alignment vertical="center"/>
      <protection/>
    </xf>
    <xf numFmtId="0" fontId="15" fillId="0" borderId="0" xfId="55" applyFont="1" applyBorder="1" applyAlignment="1" applyProtection="1">
      <alignment vertical="center" wrapText="1"/>
      <protection/>
    </xf>
    <xf numFmtId="0" fontId="16" fillId="0" borderId="0" xfId="56" applyFont="1" applyAlignment="1">
      <alignment horizontal="center"/>
      <protection/>
    </xf>
    <xf numFmtId="0" fontId="15" fillId="0" borderId="0" xfId="56" applyFont="1" applyAlignment="1">
      <alignment horizontal="center" vertical="center"/>
      <protection/>
    </xf>
    <xf numFmtId="0" fontId="3" fillId="0" borderId="29" xfId="56" applyFont="1" applyFill="1" applyBorder="1" applyAlignment="1">
      <alignment horizontal="center" vertical="center" wrapText="1"/>
      <protection/>
    </xf>
    <xf numFmtId="0" fontId="3" fillId="0" borderId="18" xfId="56" applyFont="1" applyFill="1" applyBorder="1" applyAlignment="1">
      <alignment horizontal="center" vertical="center" wrapText="1"/>
      <protection/>
    </xf>
    <xf numFmtId="0" fontId="3" fillId="0" borderId="30" xfId="56" applyFont="1" applyFill="1" applyBorder="1" applyAlignment="1">
      <alignment horizontal="center" vertical="center" wrapText="1"/>
      <protection/>
    </xf>
    <xf numFmtId="0" fontId="3" fillId="0" borderId="31" xfId="56" applyFont="1" applyFill="1" applyBorder="1" applyAlignment="1">
      <alignment horizontal="center" vertical="center" wrapText="1"/>
      <protection/>
    </xf>
    <xf numFmtId="0" fontId="3" fillId="0" borderId="15" xfId="56" applyFont="1" applyFill="1" applyBorder="1" applyAlignment="1">
      <alignment horizontal="center" vertical="center" wrapText="1"/>
      <protection/>
    </xf>
    <xf numFmtId="0" fontId="3" fillId="0" borderId="19" xfId="56" applyFont="1" applyFill="1" applyBorder="1" applyAlignment="1">
      <alignment horizontal="center" vertical="center" wrapText="1"/>
      <protection/>
    </xf>
    <xf numFmtId="0" fontId="3" fillId="0" borderId="32" xfId="56" applyFont="1" applyFill="1" applyBorder="1" applyAlignment="1">
      <alignment horizontal="center" vertical="center" wrapText="1"/>
      <protection/>
    </xf>
    <xf numFmtId="0" fontId="3" fillId="0" borderId="33" xfId="56" applyFont="1" applyFill="1" applyBorder="1" applyAlignment="1">
      <alignment horizontal="center" vertical="center" wrapText="1"/>
      <protection/>
    </xf>
    <xf numFmtId="0" fontId="4" fillId="0" borderId="17" xfId="56" applyFont="1" applyBorder="1" applyAlignment="1">
      <alignment horizontal="center" vertical="center"/>
      <protection/>
    </xf>
    <xf numFmtId="0" fontId="4" fillId="0" borderId="34" xfId="56" applyFont="1" applyBorder="1" applyAlignment="1">
      <alignment horizontal="center" vertical="center"/>
      <protection/>
    </xf>
    <xf numFmtId="0" fontId="4" fillId="0" borderId="35"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6" xfId="56" applyFont="1" applyBorder="1" applyAlignment="1">
      <alignment horizontal="center" vertical="center"/>
      <protection/>
    </xf>
    <xf numFmtId="0" fontId="4" fillId="0" borderId="21" xfId="56" applyFont="1" applyBorder="1" applyAlignment="1">
      <alignment horizontal="center" vertical="center"/>
      <protection/>
    </xf>
    <xf numFmtId="1" fontId="3" fillId="0" borderId="37" xfId="0" applyNumberFormat="1" applyFont="1" applyFill="1" applyBorder="1" applyAlignment="1" applyProtection="1">
      <alignment horizontal="left" vertical="center" wrapText="1"/>
      <protection locked="0"/>
    </xf>
    <xf numFmtId="43" fontId="3" fillId="0" borderId="6" xfId="69" applyFont="1" applyFill="1" applyBorder="1" applyAlignment="1">
      <alignment horizontal="center" vertical="center" wrapText="1"/>
    </xf>
    <xf numFmtId="4" fontId="3" fillId="0" borderId="6" xfId="56" applyNumberFormat="1" applyFont="1" applyFill="1" applyBorder="1" applyAlignment="1">
      <alignment horizontal="center" vertical="center"/>
      <protection/>
    </xf>
    <xf numFmtId="4" fontId="3" fillId="0" borderId="38" xfId="56" applyNumberFormat="1" applyFont="1" applyFill="1" applyBorder="1" applyAlignment="1">
      <alignment horizontal="center" vertical="center"/>
      <protection/>
    </xf>
    <xf numFmtId="43" fontId="3" fillId="0" borderId="16" xfId="69" applyFont="1" applyFill="1" applyBorder="1" applyAlignment="1">
      <alignment horizontal="center" vertical="center" wrapText="1"/>
    </xf>
    <xf numFmtId="1" fontId="3" fillId="0" borderId="16" xfId="56" applyNumberFormat="1" applyFont="1" applyFill="1" applyBorder="1" applyAlignment="1">
      <alignment horizontal="center" vertical="center"/>
      <protection/>
    </xf>
    <xf numFmtId="2" fontId="3" fillId="0" borderId="18" xfId="56" applyNumberFormat="1" applyFont="1" applyFill="1" applyBorder="1" applyAlignment="1">
      <alignment horizontal="center" vertical="center"/>
      <protection/>
    </xf>
    <xf numFmtId="1" fontId="3" fillId="0" borderId="39" xfId="56" applyNumberFormat="1" applyFont="1" applyFill="1" applyBorder="1" applyAlignment="1">
      <alignment horizontal="center" vertical="center"/>
      <protection/>
    </xf>
    <xf numFmtId="43" fontId="3" fillId="0" borderId="40" xfId="69" applyFont="1" applyFill="1" applyBorder="1" applyAlignment="1">
      <alignment horizontal="left" vertical="center" wrapText="1"/>
    </xf>
    <xf numFmtId="2" fontId="3" fillId="0" borderId="6" xfId="56" applyNumberFormat="1" applyFont="1" applyFill="1" applyBorder="1" applyAlignment="1">
      <alignment horizontal="center" vertical="center"/>
      <protection/>
    </xf>
    <xf numFmtId="0" fontId="4" fillId="0" borderId="41" xfId="0" applyFont="1" applyFill="1" applyBorder="1" applyAlignment="1">
      <alignment horizontal="center" vertical="center"/>
    </xf>
    <xf numFmtId="0" fontId="3" fillId="35" borderId="42" xfId="0" applyFont="1" applyFill="1" applyBorder="1" applyAlignment="1">
      <alignment horizontal="left" vertical="center" wrapText="1"/>
    </xf>
    <xf numFmtId="1" fontId="3" fillId="0" borderId="15" xfId="56" applyNumberFormat="1" applyFont="1" applyFill="1" applyBorder="1" applyAlignment="1">
      <alignment horizontal="center" vertical="center"/>
      <protection/>
    </xf>
    <xf numFmtId="4" fontId="3" fillId="0" borderId="19" xfId="56" applyNumberFormat="1" applyFont="1" applyFill="1" applyBorder="1" applyAlignment="1">
      <alignment horizontal="center" vertical="center"/>
      <protection/>
    </xf>
    <xf numFmtId="4" fontId="3" fillId="0" borderId="32" xfId="56" applyNumberFormat="1" applyFont="1" applyFill="1" applyBorder="1" applyAlignment="1">
      <alignment horizontal="center" vertical="center"/>
      <protection/>
    </xf>
    <xf numFmtId="2" fontId="3" fillId="0" borderId="43" xfId="56" applyNumberFormat="1" applyFont="1" applyFill="1" applyBorder="1" applyAlignment="1">
      <alignment horizontal="center" vertical="center"/>
      <protection/>
    </xf>
    <xf numFmtId="1" fontId="3" fillId="0" borderId="44" xfId="56" applyNumberFormat="1" applyFont="1" applyFill="1" applyBorder="1" applyAlignment="1">
      <alignment horizontal="center" vertical="center"/>
      <protection/>
    </xf>
    <xf numFmtId="1" fontId="5" fillId="36" borderId="6" xfId="67" applyNumberFormat="1" applyFont="1" applyFill="1" applyBorder="1" applyAlignment="1">
      <alignment horizontal="center" vertical="center"/>
    </xf>
    <xf numFmtId="1" fontId="5" fillId="36" borderId="6" xfId="0" applyNumberFormat="1" applyFont="1" applyFill="1" applyBorder="1" applyAlignment="1" applyProtection="1">
      <alignment horizontal="center" vertical="center" wrapText="1"/>
      <protection/>
    </xf>
    <xf numFmtId="0" fontId="59" fillId="0" borderId="6" xfId="0" applyFont="1" applyBorder="1" applyAlignment="1">
      <alignment vertical="center" wrapText="1"/>
    </xf>
    <xf numFmtId="0" fontId="59" fillId="0" borderId="6" xfId="0" applyFont="1" applyBorder="1" applyAlignment="1">
      <alignment horizontal="left" vertical="center" wrapText="1"/>
    </xf>
    <xf numFmtId="0" fontId="59" fillId="0" borderId="16" xfId="0" applyFont="1" applyBorder="1" applyAlignment="1">
      <alignment horizontal="center" vertical="center" wrapText="1"/>
    </xf>
    <xf numFmtId="2" fontId="0" fillId="0" borderId="0" xfId="0" applyNumberFormat="1" applyAlignment="1">
      <alignment/>
    </xf>
    <xf numFmtId="0" fontId="59" fillId="0" borderId="27" xfId="0" applyFont="1" applyBorder="1" applyAlignment="1">
      <alignment horizontal="center" vertical="center" wrapText="1"/>
    </xf>
    <xf numFmtId="0" fontId="59" fillId="0" borderId="28" xfId="0" applyFont="1" applyBorder="1" applyAlignment="1">
      <alignment vertical="center" wrapText="1"/>
    </xf>
    <xf numFmtId="0" fontId="59" fillId="0" borderId="28" xfId="0" applyFont="1" applyBorder="1" applyAlignment="1">
      <alignment horizontal="center" vertical="center" wrapText="1"/>
    </xf>
    <xf numFmtId="0" fontId="6" fillId="0" borderId="45" xfId="55" applyFont="1" applyBorder="1" applyAlignment="1" applyProtection="1">
      <alignment wrapText="1"/>
      <protection/>
    </xf>
    <xf numFmtId="0" fontId="6" fillId="0" borderId="46" xfId="55" applyFont="1" applyBorder="1" applyAlignment="1" applyProtection="1">
      <alignment horizontal="center" vertical="center" wrapText="1"/>
      <protection/>
    </xf>
    <xf numFmtId="164" fontId="6" fillId="0" borderId="47" xfId="55" applyNumberFormat="1" applyFont="1" applyFill="1" applyBorder="1" applyAlignment="1" applyProtection="1">
      <alignment horizontal="center" vertical="center" wrapText="1"/>
      <protection/>
    </xf>
    <xf numFmtId="0" fontId="59" fillId="0" borderId="16" xfId="0" applyFont="1" applyBorder="1" applyAlignment="1">
      <alignment horizontal="center" vertical="center" wrapText="1"/>
    </xf>
    <xf numFmtId="0" fontId="59" fillId="0" borderId="6" xfId="0" applyFont="1" applyBorder="1" applyAlignment="1">
      <alignment vertical="center" wrapText="1"/>
    </xf>
    <xf numFmtId="0" fontId="59" fillId="0" borderId="48" xfId="0" applyFont="1" applyBorder="1" applyAlignment="1">
      <alignment horizontal="center" vertical="center" wrapText="1"/>
    </xf>
    <xf numFmtId="0" fontId="59" fillId="0" borderId="49" xfId="0" applyFont="1" applyBorder="1" applyAlignment="1">
      <alignment vertical="center" wrapText="1"/>
    </xf>
    <xf numFmtId="0" fontId="59" fillId="0" borderId="49" xfId="0" applyFont="1" applyBorder="1" applyAlignment="1">
      <alignment horizontal="center" vertical="center" wrapText="1"/>
    </xf>
    <xf numFmtId="1" fontId="5" fillId="36" borderId="49" xfId="0" applyNumberFormat="1" applyFont="1" applyFill="1" applyBorder="1" applyAlignment="1" applyProtection="1">
      <alignment horizontal="center" vertical="center" wrapText="1"/>
      <protection/>
    </xf>
    <xf numFmtId="49" fontId="59" fillId="0" borderId="6" xfId="0" applyNumberFormat="1" applyFont="1" applyBorder="1" applyAlignment="1">
      <alignment vertical="center" wrapText="1"/>
    </xf>
    <xf numFmtId="2" fontId="3" fillId="0" borderId="6" xfId="0" applyNumberFormat="1" applyFont="1" applyFill="1" applyBorder="1" applyAlignment="1">
      <alignment horizontal="center" vertical="center" wrapText="1"/>
    </xf>
    <xf numFmtId="1" fontId="3" fillId="0" borderId="16" xfId="56" applyNumberFormat="1" applyFont="1" applyFill="1" applyBorder="1" applyAlignment="1">
      <alignment horizontal="center" vertical="center" wrapText="1"/>
      <protection/>
    </xf>
    <xf numFmtId="0" fontId="3" fillId="0" borderId="16" xfId="0" applyFont="1" applyFill="1" applyBorder="1" applyAlignment="1">
      <alignment horizontal="center" vertical="center" wrapText="1"/>
    </xf>
    <xf numFmtId="43" fontId="3" fillId="0" borderId="38" xfId="69" applyFont="1" applyFill="1" applyBorder="1" applyAlignment="1">
      <alignment horizontal="center" vertical="center" wrapText="1"/>
    </xf>
    <xf numFmtId="0" fontId="3" fillId="0" borderId="16" xfId="0" applyFont="1" applyFill="1" applyBorder="1" applyAlignment="1">
      <alignment horizontal="center" vertical="center"/>
    </xf>
    <xf numFmtId="2" fontId="5" fillId="36" borderId="6" xfId="0" applyNumberFormat="1" applyFont="1" applyFill="1" applyBorder="1" applyAlignment="1" applyProtection="1">
      <alignment horizontal="center" vertical="center"/>
      <protection/>
    </xf>
    <xf numFmtId="2" fontId="5" fillId="36" borderId="28" xfId="0" applyNumberFormat="1" applyFont="1" applyFill="1" applyBorder="1" applyAlignment="1" applyProtection="1">
      <alignment horizontal="center" vertical="center" wrapText="1"/>
      <protection/>
    </xf>
    <xf numFmtId="2" fontId="59" fillId="36" borderId="6" xfId="0" applyNumberFormat="1" applyFont="1" applyFill="1" applyBorder="1" applyAlignment="1">
      <alignment horizontal="center"/>
    </xf>
    <xf numFmtId="1" fontId="5" fillId="36" borderId="49" xfId="67" applyNumberFormat="1"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50" xfId="0" applyFont="1" applyFill="1" applyBorder="1" applyAlignment="1">
      <alignment horizontal="center" vertical="center"/>
    </xf>
    <xf numFmtId="173" fontId="3" fillId="0" borderId="16" xfId="69" applyNumberFormat="1" applyFont="1" applyFill="1" applyBorder="1" applyAlignment="1">
      <alignment horizontal="center" vertical="center" wrapText="1"/>
    </xf>
    <xf numFmtId="43" fontId="3" fillId="0" borderId="39" xfId="69" applyFont="1" applyFill="1" applyBorder="1" applyAlignment="1">
      <alignment horizontal="center" vertical="center" wrapText="1"/>
    </xf>
    <xf numFmtId="164" fontId="61" fillId="0" borderId="0" xfId="58" applyNumberFormat="1" applyFont="1" applyFill="1" applyBorder="1" applyAlignment="1">
      <alignment horizontal="center" vertical="center"/>
      <protection/>
    </xf>
    <xf numFmtId="0" fontId="4" fillId="0" borderId="16"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left" vertical="center" wrapText="1"/>
    </xf>
    <xf numFmtId="1" fontId="61" fillId="0" borderId="39" xfId="56" applyNumberFormat="1" applyFont="1" applyFill="1" applyBorder="1" applyAlignment="1">
      <alignment horizontal="center" vertical="center"/>
      <protection/>
    </xf>
    <xf numFmtId="4" fontId="61" fillId="0" borderId="6" xfId="56" applyNumberFormat="1" applyFont="1" applyFill="1" applyBorder="1" applyAlignment="1">
      <alignment horizontal="center" vertical="center"/>
      <protection/>
    </xf>
    <xf numFmtId="4" fontId="61" fillId="0" borderId="38" xfId="56" applyNumberFormat="1" applyFont="1" applyFill="1" applyBorder="1" applyAlignment="1">
      <alignment horizontal="center" vertical="center"/>
      <protection/>
    </xf>
    <xf numFmtId="2" fontId="3" fillId="0" borderId="38" xfId="0"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62" fillId="0" borderId="0" xfId="0" applyFont="1" applyAlignment="1">
      <alignment horizontal="center"/>
    </xf>
    <xf numFmtId="0" fontId="59" fillId="0" borderId="0" xfId="0" applyFont="1" applyAlignment="1">
      <alignment horizontal="right" wrapText="1"/>
    </xf>
    <xf numFmtId="0" fontId="59" fillId="0" borderId="6" xfId="0" applyFont="1" applyBorder="1" applyAlignment="1">
      <alignment vertical="center" wrapText="1"/>
    </xf>
    <xf numFmtId="0" fontId="59" fillId="0" borderId="6" xfId="0" applyFont="1" applyBorder="1" applyAlignment="1">
      <alignment horizontal="left" vertical="center" wrapText="1"/>
    </xf>
    <xf numFmtId="0" fontId="3" fillId="0" borderId="0" xfId="55" applyFont="1" applyBorder="1" applyAlignment="1" applyProtection="1">
      <alignment horizontal="center" vertical="center"/>
      <protection/>
    </xf>
    <xf numFmtId="0" fontId="63" fillId="0" borderId="16" xfId="0" applyFont="1" applyBorder="1" applyAlignment="1">
      <alignment horizontal="center" vertical="center" wrapText="1"/>
    </xf>
    <xf numFmtId="0" fontId="59" fillId="0" borderId="16" xfId="0" applyFont="1" applyBorder="1" applyAlignment="1">
      <alignment horizontal="center" vertical="center" wrapText="1"/>
    </xf>
    <xf numFmtId="0" fontId="5" fillId="0" borderId="0" xfId="55" applyFont="1" applyBorder="1" applyAlignment="1" applyProtection="1">
      <alignment vertical="center"/>
      <protection/>
    </xf>
    <xf numFmtId="0" fontId="63" fillId="0" borderId="16" xfId="0" applyFont="1" applyBorder="1" applyAlignment="1">
      <alignment vertical="center" wrapText="1"/>
    </xf>
    <xf numFmtId="0" fontId="59" fillId="0" borderId="0" xfId="0" applyFont="1" applyBorder="1" applyAlignment="1">
      <alignment horizontal="left" wrapText="1"/>
    </xf>
    <xf numFmtId="0" fontId="3" fillId="0" borderId="0" xfId="55" applyFont="1" applyBorder="1" applyAlignment="1" applyProtection="1">
      <alignment horizontal="left" vertical="center"/>
      <protection/>
    </xf>
    <xf numFmtId="0" fontId="59" fillId="0" borderId="6" xfId="0" applyFont="1" applyBorder="1" applyAlignment="1">
      <alignment horizontal="justify" vertical="center" wrapText="1"/>
    </xf>
    <xf numFmtId="0" fontId="4" fillId="0" borderId="0" xfId="55" applyFont="1" applyBorder="1" applyAlignment="1" applyProtection="1">
      <alignment horizontal="left" wrapText="1"/>
      <protection/>
    </xf>
    <xf numFmtId="0" fontId="16" fillId="0" borderId="0" xfId="55" applyFont="1" applyBorder="1" applyAlignment="1" applyProtection="1">
      <alignment horizontal="center" vertical="center"/>
      <protection/>
    </xf>
    <xf numFmtId="0" fontId="3" fillId="0" borderId="53" xfId="56" applyFont="1" applyFill="1" applyBorder="1" applyAlignment="1">
      <alignment horizontal="center" vertical="center" wrapText="1"/>
      <protection/>
    </xf>
    <xf numFmtId="0" fontId="3" fillId="0" borderId="43" xfId="56" applyFont="1" applyFill="1" applyBorder="1" applyAlignment="1">
      <alignment horizontal="center" vertical="center" wrapText="1"/>
      <protection/>
    </xf>
    <xf numFmtId="0" fontId="4" fillId="0" borderId="20" xfId="56" applyFont="1" applyFill="1" applyBorder="1" applyAlignment="1">
      <alignment horizontal="center" vertical="center" wrapText="1"/>
      <protection/>
    </xf>
    <xf numFmtId="0" fontId="4" fillId="0" borderId="21" xfId="56" applyFont="1" applyFill="1" applyBorder="1" applyAlignment="1">
      <alignment horizontal="center" vertical="center" wrapText="1"/>
      <protection/>
    </xf>
    <xf numFmtId="0" fontId="5" fillId="0" borderId="0" xfId="56" applyFont="1" applyAlignment="1">
      <alignment horizontal="right" vertical="top" wrapText="1"/>
      <protection/>
    </xf>
    <xf numFmtId="0" fontId="15" fillId="0" borderId="0" xfId="55" applyFont="1" applyBorder="1" applyAlignment="1" applyProtection="1">
      <alignment vertical="center"/>
      <protection/>
    </xf>
    <xf numFmtId="0" fontId="4" fillId="0" borderId="54" xfId="56" applyFont="1" applyBorder="1" applyAlignment="1">
      <alignment horizontal="center" vertical="center"/>
      <protection/>
    </xf>
    <xf numFmtId="0" fontId="4" fillId="0" borderId="55" xfId="56" applyFont="1" applyBorder="1" applyAlignment="1">
      <alignment horizontal="center" vertical="center"/>
      <protection/>
    </xf>
    <xf numFmtId="0" fontId="4" fillId="0" borderId="56" xfId="56" applyFont="1" applyBorder="1" applyAlignment="1">
      <alignment horizontal="center" vertical="center"/>
      <protection/>
    </xf>
    <xf numFmtId="0" fontId="4" fillId="0" borderId="0" xfId="0" applyFont="1" applyAlignment="1">
      <alignment horizontal="left" vertical="center" wrapText="1"/>
    </xf>
    <xf numFmtId="0" fontId="4" fillId="0" borderId="22" xfId="56" applyFont="1" applyFill="1" applyBorder="1" applyAlignment="1">
      <alignment horizontal="center" vertical="center" wrapText="1"/>
      <protection/>
    </xf>
    <xf numFmtId="0" fontId="15" fillId="0" borderId="0" xfId="56" applyFont="1" applyAlignment="1">
      <alignment horizontal="center" vertical="center"/>
      <protection/>
    </xf>
    <xf numFmtId="0" fontId="16" fillId="0" borderId="0" xfId="55" applyFont="1" applyBorder="1" applyAlignment="1" applyProtection="1">
      <alignment horizontal="left" vertical="center"/>
      <protection/>
    </xf>
    <xf numFmtId="0" fontId="7" fillId="0" borderId="0" xfId="55" applyFont="1" applyBorder="1" applyAlignment="1" applyProtection="1">
      <alignment vertical="center"/>
      <protection/>
    </xf>
    <xf numFmtId="0" fontId="7" fillId="0" borderId="0" xfId="55" applyFont="1" applyBorder="1" applyAlignment="1">
      <alignment horizontal="left" vertical="center" wrapText="1"/>
      <protection/>
    </xf>
    <xf numFmtId="2" fontId="62" fillId="0" borderId="57" xfId="0" applyNumberFormat="1" applyFont="1" applyBorder="1" applyAlignment="1">
      <alignment horizontal="center" vertical="center" wrapText="1"/>
    </xf>
    <xf numFmtId="2" fontId="62" fillId="0" borderId="58" xfId="0" applyNumberFormat="1" applyFont="1" applyBorder="1" applyAlignment="1">
      <alignment horizontal="center" vertical="center" wrapText="1"/>
    </xf>
    <xf numFmtId="2" fontId="62" fillId="0" borderId="59" xfId="0" applyNumberFormat="1" applyFont="1" applyBorder="1" applyAlignment="1">
      <alignment horizontal="center" vertical="center" wrapText="1"/>
    </xf>
    <xf numFmtId="2" fontId="62" fillId="0" borderId="60" xfId="0" applyNumberFormat="1" applyFont="1" applyBorder="1" applyAlignment="1">
      <alignment horizontal="center" vertical="center" wrapText="1"/>
    </xf>
    <xf numFmtId="0" fontId="4" fillId="0" borderId="0" xfId="55" applyFont="1" applyBorder="1" applyAlignment="1" applyProtection="1">
      <alignment horizontal="left" vertical="center" wrapText="1"/>
      <protection/>
    </xf>
  </cellXfs>
  <cellStyles count="58">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начение"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Финансовый 2" xfId="69"/>
    <cellStyle name="Формула" xfId="70"/>
    <cellStyle name="Хороший"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t\files\&#1056;&#1072;&#1089;&#1082;&#1088;&#1099;&#1090;&#1080;&#1077;%20&#1080;&#1085;&#1092;&#1088;&#1086;&#1084;&#1072;&#1094;&#1080;&#1080;\2017\&#1044;&#1058;&#1056;%20&#1058;&#1086;&#1084;&#1089;&#1082;&#1086;&#1081;%20&#1086;&#1073;&#1083;&#1072;&#1089;&#1090;&#1080;\&#1055;&#1088;&#1086;&#1075;&#1088;&#1072;&#1084;&#1084;&#1072;%20&#1101;&#1085;&#1077;&#1088;&#1075;&#1086;&#1101;&#1092;&#1092;&#1077;&#1082;&#1090;&#1080;&#1074;&#1085;&#1086;&#1089;&#1090;&#1080;\PROG.ESB.6.70\PROG.ESB.6.70%20&#1080;&#1089;&#1087;&#1088;&#1072;&#1074;&#1083;&#1077;&#1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_Tit"/>
      <sheetName val="mod_04"/>
      <sheetName val="modServiceModule"/>
      <sheetName val="modProv"/>
      <sheetName val="Инструкция"/>
      <sheetName val="Лог обновления"/>
      <sheetName val="Методология"/>
      <sheetName val="Титульный"/>
      <sheetName val="Мероприятия"/>
      <sheetName val="Финансирование"/>
      <sheetName val="Экономия"/>
      <sheetName val="Объекты"/>
      <sheetName val="Параметры для расчета"/>
      <sheetName val="Целевые показатели"/>
      <sheetName val="Показатели надежности и ээф"/>
      <sheetName val="Значения из приказов"/>
      <sheetName val="Обосновывающая документация"/>
      <sheetName val="Комментарии"/>
      <sheetName val="Проверка"/>
      <sheetName val="et_union"/>
      <sheetName val="TEHSHEET"/>
      <sheetName val="modfrmFormulasAnalyzer"/>
      <sheetName val="AllSheetsInThisWorkbook"/>
      <sheetName val="Проверка_back"/>
      <sheetName val="modfrmCheckUpdates"/>
      <sheetName val="modUpdTemplMain"/>
      <sheetName val="REESTR_MO"/>
      <sheetName val="modfrmReestr"/>
      <sheetName val="REESTR_FILTERED"/>
      <sheetName val="REESTR_ORG"/>
      <sheetName val="REESTR_ORG_TBO"/>
      <sheetName val="REESTR_ORG_VS"/>
      <sheetName val="REESTR_ORG_VO"/>
      <sheetName val="REESTR_ORG_WARM"/>
      <sheetName val="REESTR_ORG_EE"/>
      <sheetName val="modfrmDateChoose"/>
      <sheetName val="modCommandButton"/>
      <sheetName val="modInfo"/>
      <sheetName val="modInstruction"/>
      <sheetName val="mod_wb"/>
      <sheetName val="mod_Coms"/>
      <sheetName val="mod_00"/>
      <sheetName val="mod_09"/>
      <sheetName val="mod_08"/>
      <sheetName val="mod_07"/>
      <sheetName val="mod_06"/>
      <sheetName val="mod_05"/>
      <sheetName val="mod_03"/>
      <sheetName val="mod_02"/>
      <sheetName val="mod_01"/>
      <sheetName val="modLoad"/>
    </sheetNames>
    <sheetDataSet>
      <sheetData sheetId="12">
        <row r="330">
          <cell r="L330" t="str">
            <v>Общее количество используемых осветительных устройств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126"/>
  <sheetViews>
    <sheetView view="pageBreakPreview" zoomScale="60" zoomScaleNormal="85" zoomScalePageLayoutView="0" workbookViewId="0" topLeftCell="A1">
      <selection activeCell="F13" sqref="F13"/>
    </sheetView>
  </sheetViews>
  <sheetFormatPr defaultColWidth="9.140625" defaultRowHeight="15"/>
  <cols>
    <col min="1" max="1" width="9.140625" style="16" customWidth="1"/>
    <col min="2" max="2" width="50.140625" style="0" customWidth="1"/>
    <col min="3" max="3" width="16.28125" style="0" customWidth="1"/>
    <col min="4" max="4" width="19.28125" style="0" customWidth="1"/>
    <col min="5" max="5" width="21.00390625" style="0" customWidth="1"/>
    <col min="6" max="6" width="19.8515625" style="0" customWidth="1"/>
    <col min="7" max="7" width="22.00390625" style="0" customWidth="1"/>
  </cols>
  <sheetData>
    <row r="1" spans="1:7" ht="19.5" customHeight="1">
      <c r="A1" s="15"/>
      <c r="B1" s="1"/>
      <c r="C1" s="1"/>
      <c r="D1" s="1"/>
      <c r="E1" s="1"/>
      <c r="F1" s="173" t="s">
        <v>152</v>
      </c>
      <c r="G1" s="173"/>
    </row>
    <row r="2" spans="1:7" ht="15">
      <c r="A2" s="172" t="s">
        <v>33</v>
      </c>
      <c r="B2" s="172"/>
      <c r="C2" s="172"/>
      <c r="D2" s="172"/>
      <c r="E2" s="172"/>
      <c r="F2" s="172"/>
      <c r="G2" s="172"/>
    </row>
    <row r="3" spans="1:7" ht="15.75" thickBot="1">
      <c r="A3" s="15"/>
      <c r="B3" s="1"/>
      <c r="C3" s="1"/>
      <c r="D3" s="1"/>
      <c r="E3" s="1"/>
      <c r="F3" s="1"/>
      <c r="G3" s="1"/>
    </row>
    <row r="4" spans="1:8" ht="51" customHeight="1" thickBot="1">
      <c r="A4" s="44" t="s">
        <v>0</v>
      </c>
      <c r="B4" s="25" t="s">
        <v>1</v>
      </c>
      <c r="C4" s="45" t="s">
        <v>2</v>
      </c>
      <c r="D4" s="46" t="s">
        <v>159</v>
      </c>
      <c r="E4" s="45" t="s">
        <v>156</v>
      </c>
      <c r="F4" s="46" t="s">
        <v>157</v>
      </c>
      <c r="G4" s="47" t="s">
        <v>158</v>
      </c>
      <c r="H4" s="1"/>
    </row>
    <row r="5" spans="1:8" ht="13.5" customHeight="1" thickBot="1">
      <c r="A5" s="25">
        <v>1</v>
      </c>
      <c r="B5" s="25">
        <v>2</v>
      </c>
      <c r="C5" s="25">
        <v>3</v>
      </c>
      <c r="D5" s="25">
        <v>4</v>
      </c>
      <c r="E5" s="25">
        <v>5</v>
      </c>
      <c r="F5" s="25">
        <v>6</v>
      </c>
      <c r="G5" s="25">
        <v>7</v>
      </c>
      <c r="H5" s="1"/>
    </row>
    <row r="6" spans="1:8" ht="15">
      <c r="A6" s="130" t="s">
        <v>4</v>
      </c>
      <c r="B6" s="131" t="s">
        <v>38</v>
      </c>
      <c r="C6" s="132" t="s">
        <v>8</v>
      </c>
      <c r="D6" s="149">
        <v>73908.27</v>
      </c>
      <c r="E6" s="149">
        <f>D6-'Приложение 2 Теплоснабжение'!F21</f>
        <v>73771.06</v>
      </c>
      <c r="F6" s="149">
        <f>E6-'Приложение 2 Теплоснабжение'!L21</f>
        <v>73652.16</v>
      </c>
      <c r="G6" s="149">
        <f>F6-'Приложение 2 Теплоснабжение'!R21</f>
        <v>73402.6</v>
      </c>
      <c r="H6" s="1"/>
    </row>
    <row r="7" spans="1:9" ht="15">
      <c r="A7" s="128" t="s">
        <v>5</v>
      </c>
      <c r="B7" s="126" t="s">
        <v>39</v>
      </c>
      <c r="C7" s="20" t="s">
        <v>8</v>
      </c>
      <c r="D7" s="29">
        <v>75769.5</v>
      </c>
      <c r="E7" s="29">
        <f>D7-'Приложение 2 Теплоснабжение'!F21</f>
        <v>75632.29</v>
      </c>
      <c r="F7" s="29">
        <f>E7-'Приложение 2 Теплоснабжение'!L21-'Приложение 2 Теплоснабжение'!L12</f>
        <v>75380.521</v>
      </c>
      <c r="G7" s="29">
        <f>F7-'Приложение 2 Теплоснабжение'!R21</f>
        <v>75130.961</v>
      </c>
      <c r="H7" s="48"/>
      <c r="I7" s="48"/>
    </row>
    <row r="8" spans="1:8" ht="15">
      <c r="A8" s="178" t="s">
        <v>40</v>
      </c>
      <c r="B8" s="175" t="s">
        <v>41</v>
      </c>
      <c r="C8" s="20" t="s">
        <v>8</v>
      </c>
      <c r="D8" s="29">
        <v>1861.23</v>
      </c>
      <c r="E8" s="29">
        <f>D8</f>
        <v>1861.23</v>
      </c>
      <c r="F8" s="29">
        <f>E8-'Приложение 2 Теплоснабжение'!L12</f>
        <v>1728.361</v>
      </c>
      <c r="G8" s="29">
        <f>F8</f>
        <v>1728.361</v>
      </c>
      <c r="H8" s="48"/>
    </row>
    <row r="9" spans="1:8" ht="15">
      <c r="A9" s="178"/>
      <c r="B9" s="175"/>
      <c r="C9" s="20" t="s">
        <v>3</v>
      </c>
      <c r="D9" s="29">
        <f>D8/D7*100</f>
        <v>2.456436956822996</v>
      </c>
      <c r="E9" s="29">
        <f>E8/E7*100</f>
        <v>2.4608933565280124</v>
      </c>
      <c r="F9" s="29">
        <f>F8/F7*100</f>
        <v>2.292848307588641</v>
      </c>
      <c r="G9" s="29">
        <f>G8/G7*100</f>
        <v>2.300464385115479</v>
      </c>
      <c r="H9" s="1"/>
    </row>
    <row r="10" spans="1:8" ht="15">
      <c r="A10" s="128" t="s">
        <v>11</v>
      </c>
      <c r="B10" s="126" t="s">
        <v>42</v>
      </c>
      <c r="C10" s="20"/>
      <c r="D10" s="29"/>
      <c r="E10" s="29"/>
      <c r="F10" s="29"/>
      <c r="G10" s="29"/>
      <c r="H10" s="1"/>
    </row>
    <row r="11" spans="1:12" ht="16.5">
      <c r="A11" s="180" t="s">
        <v>43</v>
      </c>
      <c r="B11" s="175" t="s">
        <v>47</v>
      </c>
      <c r="C11" s="22" t="s">
        <v>44</v>
      </c>
      <c r="D11" s="29">
        <v>21884.5</v>
      </c>
      <c r="E11" s="29">
        <f>D11-'Приложение 2 Теплоснабжение'!F21</f>
        <v>21747.29</v>
      </c>
      <c r="F11" s="29">
        <f>E11-'Приложение 2 Теплоснабжение'!L21</f>
        <v>21628.39</v>
      </c>
      <c r="G11" s="29">
        <f>F11-'Приложение 2 Теплоснабжение'!R21</f>
        <v>21378.829999999998</v>
      </c>
      <c r="H11" s="1"/>
      <c r="I11" s="1"/>
      <c r="J11" s="1"/>
      <c r="K11" s="1"/>
      <c r="L11" s="1"/>
    </row>
    <row r="12" spans="1:8" ht="15">
      <c r="A12" s="180"/>
      <c r="B12" s="175"/>
      <c r="C12" s="20" t="s">
        <v>3</v>
      </c>
      <c r="D12" s="29">
        <f>D11/D6*100</f>
        <v>29.610353482769924</v>
      </c>
      <c r="E12" s="29">
        <f>E11/E6*100</f>
        <v>29.479432720635977</v>
      </c>
      <c r="F12" s="29">
        <f>F11/F6*100</f>
        <v>29.365588191846648</v>
      </c>
      <c r="G12" s="29">
        <f>G11/G6*100</f>
        <v>29.12543969832131</v>
      </c>
      <c r="H12" s="1"/>
    </row>
    <row r="13" spans="1:8" ht="15">
      <c r="A13" s="128" t="s">
        <v>12</v>
      </c>
      <c r="B13" s="127" t="s">
        <v>45</v>
      </c>
      <c r="C13" s="20"/>
      <c r="D13" s="28"/>
      <c r="E13" s="29"/>
      <c r="F13" s="29"/>
      <c r="G13" s="29"/>
      <c r="H13" s="1"/>
    </row>
    <row r="14" spans="1:8" ht="15">
      <c r="A14" s="177" t="s">
        <v>46</v>
      </c>
      <c r="B14" s="183" t="s">
        <v>47</v>
      </c>
      <c r="C14" s="20" t="s">
        <v>16</v>
      </c>
      <c r="D14" s="150">
        <v>32097.1</v>
      </c>
      <c r="E14" s="150">
        <v>32097.1</v>
      </c>
      <c r="F14" s="150">
        <v>32097.1</v>
      </c>
      <c r="G14" s="150">
        <v>32097.1</v>
      </c>
      <c r="H14" s="1"/>
    </row>
    <row r="15" spans="1:8" ht="15">
      <c r="A15" s="177"/>
      <c r="B15" s="183"/>
      <c r="C15" s="20" t="s">
        <v>3</v>
      </c>
      <c r="D15" s="28"/>
      <c r="E15" s="30"/>
      <c r="F15" s="31"/>
      <c r="G15" s="29"/>
      <c r="H15" s="1"/>
    </row>
    <row r="16" spans="1:8" ht="15">
      <c r="A16" s="128" t="s">
        <v>36</v>
      </c>
      <c r="B16" s="126" t="s">
        <v>48</v>
      </c>
      <c r="C16" s="20" t="s">
        <v>8</v>
      </c>
      <c r="D16" s="28">
        <v>52791.14</v>
      </c>
      <c r="E16" s="28">
        <f>D16</f>
        <v>52791.14</v>
      </c>
      <c r="F16" s="28">
        <f>E16</f>
        <v>52791.14</v>
      </c>
      <c r="G16" s="28">
        <f>F16</f>
        <v>52791.14</v>
      </c>
      <c r="H16" s="1"/>
    </row>
    <row r="17" spans="1:8" ht="15">
      <c r="A17" s="128" t="s">
        <v>37</v>
      </c>
      <c r="B17" s="126" t="s">
        <v>49</v>
      </c>
      <c r="C17" s="20" t="s">
        <v>50</v>
      </c>
      <c r="D17" s="28">
        <v>9744.842</v>
      </c>
      <c r="E17" s="29">
        <v>9727.22</v>
      </c>
      <c r="F17" s="29">
        <f>E17-66.48</f>
        <v>9660.74</v>
      </c>
      <c r="G17" s="29">
        <f>F17-9.49</f>
        <v>9651.25</v>
      </c>
      <c r="H17" s="1"/>
    </row>
    <row r="18" spans="1:8" ht="15">
      <c r="A18" s="128" t="s">
        <v>51</v>
      </c>
      <c r="B18" s="127" t="s">
        <v>52</v>
      </c>
      <c r="C18" s="20" t="s">
        <v>114</v>
      </c>
      <c r="D18" s="29">
        <f>D17/D6</f>
        <v>0.13185049521521747</v>
      </c>
      <c r="E18" s="29">
        <f>E17/E6</f>
        <v>0.13185685552030837</v>
      </c>
      <c r="F18" s="29">
        <f>F17/F6</f>
        <v>0.13116709679661803</v>
      </c>
      <c r="G18" s="29">
        <f>G17/G6</f>
        <v>0.13148376215556395</v>
      </c>
      <c r="H18" s="1"/>
    </row>
    <row r="19" spans="1:8" ht="15">
      <c r="A19" s="128" t="s">
        <v>53</v>
      </c>
      <c r="B19" s="126" t="s">
        <v>54</v>
      </c>
      <c r="C19" s="20" t="s">
        <v>3</v>
      </c>
      <c r="D19" s="29">
        <v>91.08</v>
      </c>
      <c r="E19" s="29">
        <v>91.08</v>
      </c>
      <c r="F19" s="29">
        <v>91.08</v>
      </c>
      <c r="G19" s="29">
        <v>91.08</v>
      </c>
      <c r="H19" s="1"/>
    </row>
    <row r="20" spans="1:9" ht="15">
      <c r="A20" s="128" t="s">
        <v>55</v>
      </c>
      <c r="B20" s="126" t="s">
        <v>56</v>
      </c>
      <c r="C20" s="20" t="s">
        <v>57</v>
      </c>
      <c r="D20" s="28">
        <v>4648.121590165652</v>
      </c>
      <c r="E20" s="28">
        <f>(D20*E7/D7)-'Приложение 2 Теплоснабжение'!F18</f>
        <v>4604.304367359819</v>
      </c>
      <c r="F20" s="28">
        <f>(E20*F7/E7)-'Приложение 2 Теплоснабжение'!L18</f>
        <v>4545.577301284393</v>
      </c>
      <c r="G20" s="28">
        <f>(F20*G7/F7)-'Приложение 2 Теплоснабжение'!R18</f>
        <v>4483.228396656783</v>
      </c>
      <c r="H20" s="1"/>
      <c r="I20" s="129"/>
    </row>
    <row r="21" spans="1:8" ht="15">
      <c r="A21" s="128" t="s">
        <v>58</v>
      </c>
      <c r="B21" s="126" t="s">
        <v>59</v>
      </c>
      <c r="C21" s="20" t="s">
        <v>60</v>
      </c>
      <c r="D21" s="148">
        <f>D20/D7*1000</f>
        <v>61.34554920074242</v>
      </c>
      <c r="E21" s="148">
        <f>E20/E7*1000</f>
        <v>60.87749514605228</v>
      </c>
      <c r="F21" s="148">
        <f>F20/F7*1000</f>
        <v>60.30174958971686</v>
      </c>
      <c r="G21" s="148">
        <f>G20/G7*1000</f>
        <v>59.67218223997937</v>
      </c>
      <c r="H21" s="1"/>
    </row>
    <row r="22" spans="1:8" ht="30">
      <c r="A22" s="128" t="s">
        <v>61</v>
      </c>
      <c r="B22" s="126" t="s">
        <v>62</v>
      </c>
      <c r="C22" s="20"/>
      <c r="D22" s="29"/>
      <c r="E22" s="29"/>
      <c r="F22" s="29"/>
      <c r="G22" s="29"/>
      <c r="H22" s="1"/>
    </row>
    <row r="23" spans="1:8" ht="15">
      <c r="A23" s="178" t="s">
        <v>63</v>
      </c>
      <c r="B23" s="174" t="s">
        <v>31</v>
      </c>
      <c r="C23" s="20" t="s">
        <v>57</v>
      </c>
      <c r="D23" s="29" t="s">
        <v>115</v>
      </c>
      <c r="E23" s="29" t="s">
        <v>115</v>
      </c>
      <c r="F23" s="29" t="s">
        <v>115</v>
      </c>
      <c r="G23" s="29" t="s">
        <v>115</v>
      </c>
      <c r="H23" s="1"/>
    </row>
    <row r="24" spans="1:8" ht="15">
      <c r="A24" s="178"/>
      <c r="B24" s="174"/>
      <c r="C24" s="20" t="s">
        <v>57</v>
      </c>
      <c r="D24" s="29" t="s">
        <v>115</v>
      </c>
      <c r="E24" s="29" t="s">
        <v>115</v>
      </c>
      <c r="F24" s="29" t="s">
        <v>115</v>
      </c>
      <c r="G24" s="29" t="s">
        <v>115</v>
      </c>
      <c r="H24" s="1"/>
    </row>
    <row r="25" spans="1:8" ht="15">
      <c r="A25" s="178" t="s">
        <v>65</v>
      </c>
      <c r="B25" s="174" t="s">
        <v>47</v>
      </c>
      <c r="C25" s="20" t="s">
        <v>64</v>
      </c>
      <c r="D25" s="29" t="s">
        <v>115</v>
      </c>
      <c r="E25" s="29" t="s">
        <v>115</v>
      </c>
      <c r="F25" s="29" t="s">
        <v>115</v>
      </c>
      <c r="G25" s="29" t="s">
        <v>115</v>
      </c>
      <c r="H25" s="1"/>
    </row>
    <row r="26" spans="1:8" ht="15">
      <c r="A26" s="178"/>
      <c r="B26" s="174"/>
      <c r="C26" s="20" t="s">
        <v>64</v>
      </c>
      <c r="D26" s="29" t="s">
        <v>115</v>
      </c>
      <c r="E26" s="29" t="s">
        <v>115</v>
      </c>
      <c r="F26" s="29" t="s">
        <v>115</v>
      </c>
      <c r="G26" s="29" t="s">
        <v>115</v>
      </c>
      <c r="H26" s="1"/>
    </row>
    <row r="27" spans="1:8" ht="60">
      <c r="A27" s="24" t="s">
        <v>66</v>
      </c>
      <c r="B27" s="23" t="s">
        <v>124</v>
      </c>
      <c r="C27" s="21"/>
      <c r="D27" s="28"/>
      <c r="E27" s="29"/>
      <c r="F27" s="29"/>
      <c r="G27" s="29"/>
      <c r="H27" s="1"/>
    </row>
    <row r="28" spans="1:8" ht="45">
      <c r="A28" s="128" t="s">
        <v>67</v>
      </c>
      <c r="B28" s="126" t="s">
        <v>68</v>
      </c>
      <c r="C28" s="20" t="s">
        <v>69</v>
      </c>
      <c r="D28" s="28">
        <v>2548.7</v>
      </c>
      <c r="E28" s="28">
        <v>2548.7</v>
      </c>
      <c r="F28" s="28">
        <v>2548.7</v>
      </c>
      <c r="G28" s="28">
        <v>2548.7</v>
      </c>
      <c r="H28" s="1"/>
    </row>
    <row r="29" spans="1:8" ht="47.25" customHeight="1">
      <c r="A29" s="128" t="s">
        <v>70</v>
      </c>
      <c r="B29" s="126" t="s">
        <v>71</v>
      </c>
      <c r="C29" s="20" t="s">
        <v>16</v>
      </c>
      <c r="D29" s="28">
        <v>103901.44</v>
      </c>
      <c r="E29" s="28">
        <v>103901.44</v>
      </c>
      <c r="F29" s="28">
        <v>103901.44</v>
      </c>
      <c r="G29" s="28">
        <v>103901.44</v>
      </c>
      <c r="H29" s="1"/>
    </row>
    <row r="30" spans="1:8" ht="15">
      <c r="A30" s="128" t="s">
        <v>76</v>
      </c>
      <c r="B30" s="126" t="s">
        <v>6</v>
      </c>
      <c r="C30" s="20" t="s">
        <v>57</v>
      </c>
      <c r="D30" s="28">
        <v>61.53745593881171</v>
      </c>
      <c r="E30" s="28">
        <v>61.54</v>
      </c>
      <c r="F30" s="28">
        <v>61.54</v>
      </c>
      <c r="G30" s="28">
        <v>61.54</v>
      </c>
      <c r="H30" s="1"/>
    </row>
    <row r="31" spans="1:8" ht="45">
      <c r="A31" s="128" t="s">
        <v>173</v>
      </c>
      <c r="B31" s="126" t="s">
        <v>72</v>
      </c>
      <c r="C31" s="20" t="s">
        <v>116</v>
      </c>
      <c r="D31" s="28">
        <f>D30/D28</f>
        <v>0.02414464469683043</v>
      </c>
      <c r="E31" s="28">
        <f>E30/E28</f>
        <v>0.024145642876760704</v>
      </c>
      <c r="F31" s="28">
        <f>F30/F28</f>
        <v>0.024145642876760704</v>
      </c>
      <c r="G31" s="28">
        <f>G30/G28</f>
        <v>0.024145642876760704</v>
      </c>
      <c r="H31" s="1"/>
    </row>
    <row r="32" spans="1:8" ht="15">
      <c r="A32" s="128" t="s">
        <v>77</v>
      </c>
      <c r="B32" s="126" t="s">
        <v>73</v>
      </c>
      <c r="C32" s="20" t="s">
        <v>8</v>
      </c>
      <c r="D32" s="28">
        <v>4581.1</v>
      </c>
      <c r="E32" s="28">
        <v>4581.1</v>
      </c>
      <c r="F32" s="28">
        <f>4581.1-'Приложение 2 Теплоснабжение'!L12</f>
        <v>4448.231000000001</v>
      </c>
      <c r="G32" s="28">
        <v>4448.23</v>
      </c>
      <c r="H32" s="1"/>
    </row>
    <row r="33" spans="1:8" ht="45">
      <c r="A33" s="128" t="s">
        <v>174</v>
      </c>
      <c r="B33" s="126" t="s">
        <v>74</v>
      </c>
      <c r="C33" s="20" t="s">
        <v>75</v>
      </c>
      <c r="D33" s="28">
        <f>D32/D29</f>
        <v>0.044090822995330965</v>
      </c>
      <c r="E33" s="28">
        <f>E32/E29</f>
        <v>0.044090822995330965</v>
      </c>
      <c r="F33" s="28">
        <f>F32/F29</f>
        <v>0.042812024549419146</v>
      </c>
      <c r="G33" s="28">
        <f>G32/G29</f>
        <v>0.042812014924913454</v>
      </c>
      <c r="H33" s="1"/>
    </row>
    <row r="34" spans="1:8" ht="15">
      <c r="A34" s="128" t="s">
        <v>175</v>
      </c>
      <c r="B34" s="126" t="s">
        <v>9</v>
      </c>
      <c r="C34" s="20" t="s">
        <v>16</v>
      </c>
      <c r="D34" s="28">
        <v>79.12</v>
      </c>
      <c r="E34" s="28">
        <v>79.12</v>
      </c>
      <c r="F34" s="28">
        <v>79.12</v>
      </c>
      <c r="G34" s="28">
        <v>79.12</v>
      </c>
      <c r="H34" s="1"/>
    </row>
    <row r="35" spans="1:8" ht="15">
      <c r="A35" s="128" t="s">
        <v>176</v>
      </c>
      <c r="B35" s="126" t="s">
        <v>10</v>
      </c>
      <c r="C35" s="20" t="s">
        <v>16</v>
      </c>
      <c r="D35" s="28" t="s">
        <v>115</v>
      </c>
      <c r="E35" s="29" t="s">
        <v>115</v>
      </c>
      <c r="F35" s="29" t="s">
        <v>115</v>
      </c>
      <c r="G35" s="29" t="s">
        <v>115</v>
      </c>
      <c r="H35" s="1"/>
    </row>
    <row r="36" spans="1:8" ht="45">
      <c r="A36" s="128" t="s">
        <v>78</v>
      </c>
      <c r="B36" s="126" t="s">
        <v>81</v>
      </c>
      <c r="C36" s="126"/>
      <c r="D36" s="28"/>
      <c r="E36" s="29"/>
      <c r="F36" s="29"/>
      <c r="G36" s="29"/>
      <c r="H36" s="1"/>
    </row>
    <row r="37" spans="1:8" ht="15">
      <c r="A37" s="128" t="s">
        <v>79</v>
      </c>
      <c r="B37" s="126" t="s">
        <v>82</v>
      </c>
      <c r="C37" s="126"/>
      <c r="D37" s="28"/>
      <c r="E37" s="29"/>
      <c r="F37" s="29"/>
      <c r="G37" s="29"/>
      <c r="H37" s="1"/>
    </row>
    <row r="38" spans="1:8" ht="30">
      <c r="A38" s="128" t="s">
        <v>177</v>
      </c>
      <c r="B38" s="126" t="s">
        <v>83</v>
      </c>
      <c r="C38" s="20" t="s">
        <v>21</v>
      </c>
      <c r="D38" s="124">
        <v>31</v>
      </c>
      <c r="E38" s="124">
        <v>31</v>
      </c>
      <c r="F38" s="124">
        <v>31</v>
      </c>
      <c r="G38" s="124">
        <v>31</v>
      </c>
      <c r="H38" s="1"/>
    </row>
    <row r="39" spans="1:8" ht="15">
      <c r="A39" s="128" t="s">
        <v>178</v>
      </c>
      <c r="B39" s="126" t="s">
        <v>14</v>
      </c>
      <c r="C39" s="20" t="s">
        <v>21</v>
      </c>
      <c r="D39" s="124">
        <v>31</v>
      </c>
      <c r="E39" s="124">
        <v>31</v>
      </c>
      <c r="F39" s="124">
        <v>31</v>
      </c>
      <c r="G39" s="124">
        <v>31</v>
      </c>
      <c r="H39" s="1"/>
    </row>
    <row r="40" spans="1:8" ht="15">
      <c r="A40" s="128" t="s">
        <v>179</v>
      </c>
      <c r="B40" s="126" t="s">
        <v>15</v>
      </c>
      <c r="C40" s="20" t="s">
        <v>21</v>
      </c>
      <c r="D40" s="124">
        <v>0</v>
      </c>
      <c r="E40" s="125">
        <v>0</v>
      </c>
      <c r="F40" s="125">
        <v>0</v>
      </c>
      <c r="G40" s="125">
        <v>0</v>
      </c>
      <c r="H40" s="1"/>
    </row>
    <row r="41" spans="1:8" ht="15">
      <c r="A41" s="128" t="s">
        <v>80</v>
      </c>
      <c r="B41" s="126" t="s">
        <v>7</v>
      </c>
      <c r="C41" s="20"/>
      <c r="D41" s="28"/>
      <c r="E41" s="29"/>
      <c r="F41" s="29"/>
      <c r="G41" s="29"/>
      <c r="H41" s="1"/>
    </row>
    <row r="42" spans="1:8" ht="30">
      <c r="A42" s="128" t="s">
        <v>180</v>
      </c>
      <c r="B42" s="126" t="s">
        <v>83</v>
      </c>
      <c r="C42" s="20" t="s">
        <v>21</v>
      </c>
      <c r="D42" s="124">
        <v>13</v>
      </c>
      <c r="E42" s="124">
        <v>13</v>
      </c>
      <c r="F42" s="124">
        <v>13</v>
      </c>
      <c r="G42" s="124">
        <v>13</v>
      </c>
      <c r="H42" s="1"/>
    </row>
    <row r="43" spans="1:8" ht="15">
      <c r="A43" s="128" t="s">
        <v>181</v>
      </c>
      <c r="B43" s="126" t="s">
        <v>84</v>
      </c>
      <c r="C43" s="20" t="s">
        <v>21</v>
      </c>
      <c r="D43" s="124">
        <v>7</v>
      </c>
      <c r="E43" s="124">
        <v>7</v>
      </c>
      <c r="F43" s="124">
        <v>7</v>
      </c>
      <c r="G43" s="124">
        <v>7</v>
      </c>
      <c r="H43" s="1"/>
    </row>
    <row r="44" spans="1:8" ht="15">
      <c r="A44" s="128" t="s">
        <v>182</v>
      </c>
      <c r="B44" s="126" t="s">
        <v>85</v>
      </c>
      <c r="C44" s="20" t="s">
        <v>21</v>
      </c>
      <c r="D44" s="124">
        <v>6</v>
      </c>
      <c r="E44" s="124">
        <v>6</v>
      </c>
      <c r="F44" s="124">
        <v>6</v>
      </c>
      <c r="G44" s="124">
        <v>6</v>
      </c>
      <c r="H44" s="1"/>
    </row>
    <row r="45" spans="1:8" ht="15">
      <c r="A45" s="128" t="s">
        <v>183</v>
      </c>
      <c r="B45" s="126" t="s">
        <v>9</v>
      </c>
      <c r="C45" s="20"/>
      <c r="D45" s="28"/>
      <c r="E45" s="29"/>
      <c r="F45" s="29"/>
      <c r="G45" s="29"/>
      <c r="H45" s="1"/>
    </row>
    <row r="46" spans="1:8" ht="30">
      <c r="A46" s="128" t="s">
        <v>184</v>
      </c>
      <c r="B46" s="126" t="s">
        <v>13</v>
      </c>
      <c r="C46" s="20" t="s">
        <v>21</v>
      </c>
      <c r="D46" s="124">
        <v>32</v>
      </c>
      <c r="E46" s="125">
        <v>32</v>
      </c>
      <c r="F46" s="125">
        <v>32</v>
      </c>
      <c r="G46" s="125">
        <v>32</v>
      </c>
      <c r="H46" s="1"/>
    </row>
    <row r="47" spans="1:8" ht="15">
      <c r="A47" s="128" t="s">
        <v>185</v>
      </c>
      <c r="B47" s="126" t="s">
        <v>84</v>
      </c>
      <c r="C47" s="20" t="s">
        <v>21</v>
      </c>
      <c r="D47" s="124">
        <v>12</v>
      </c>
      <c r="E47" s="125">
        <v>12</v>
      </c>
      <c r="F47" s="125">
        <v>12</v>
      </c>
      <c r="G47" s="125">
        <v>12</v>
      </c>
      <c r="H47" s="1"/>
    </row>
    <row r="48" spans="1:8" ht="15">
      <c r="A48" s="128" t="s">
        <v>186</v>
      </c>
      <c r="B48" s="126" t="s">
        <v>15</v>
      </c>
      <c r="C48" s="20" t="s">
        <v>21</v>
      </c>
      <c r="D48" s="124">
        <v>20</v>
      </c>
      <c r="E48" s="125">
        <v>20</v>
      </c>
      <c r="F48" s="125">
        <v>20</v>
      </c>
      <c r="G48" s="125">
        <v>20</v>
      </c>
      <c r="H48" s="1"/>
    </row>
    <row r="49" spans="1:8" ht="15">
      <c r="A49" s="128" t="s">
        <v>187</v>
      </c>
      <c r="B49" s="126" t="s">
        <v>10</v>
      </c>
      <c r="C49" s="20"/>
      <c r="D49" s="28"/>
      <c r="E49" s="29"/>
      <c r="F49" s="29"/>
      <c r="G49" s="29"/>
      <c r="H49" s="1"/>
    </row>
    <row r="50" spans="1:8" ht="30">
      <c r="A50" s="128" t="s">
        <v>188</v>
      </c>
      <c r="B50" s="126" t="s">
        <v>13</v>
      </c>
      <c r="C50" s="20" t="s">
        <v>21</v>
      </c>
      <c r="D50" s="124">
        <v>9</v>
      </c>
      <c r="E50" s="124">
        <v>9</v>
      </c>
      <c r="F50" s="124">
        <v>9</v>
      </c>
      <c r="G50" s="124">
        <v>9</v>
      </c>
      <c r="H50" s="1"/>
    </row>
    <row r="51" spans="1:8" ht="15">
      <c r="A51" s="128" t="s">
        <v>189</v>
      </c>
      <c r="B51" s="126" t="s">
        <v>84</v>
      </c>
      <c r="C51" s="20" t="s">
        <v>21</v>
      </c>
      <c r="D51" s="124">
        <v>0</v>
      </c>
      <c r="E51" s="124">
        <v>0</v>
      </c>
      <c r="F51" s="124">
        <v>0</v>
      </c>
      <c r="G51" s="124">
        <v>0</v>
      </c>
      <c r="H51" s="1"/>
    </row>
    <row r="52" spans="1:8" ht="15">
      <c r="A52" s="138" t="s">
        <v>190</v>
      </c>
      <c r="B52" s="139" t="s">
        <v>85</v>
      </c>
      <c r="C52" s="140" t="s">
        <v>21</v>
      </c>
      <c r="D52" s="151">
        <v>0</v>
      </c>
      <c r="E52" s="141">
        <v>0</v>
      </c>
      <c r="F52" s="141">
        <v>0</v>
      </c>
      <c r="G52" s="141">
        <v>0</v>
      </c>
      <c r="H52" s="1"/>
    </row>
    <row r="53" spans="1:8" ht="15">
      <c r="A53" s="136" t="s">
        <v>191</v>
      </c>
      <c r="B53" s="137" t="s">
        <v>192</v>
      </c>
      <c r="C53" s="20"/>
      <c r="D53" s="124"/>
      <c r="E53" s="125"/>
      <c r="F53" s="125"/>
      <c r="G53" s="125"/>
      <c r="H53" s="1"/>
    </row>
    <row r="54" spans="1:8" ht="30">
      <c r="A54" s="20" t="s">
        <v>193</v>
      </c>
      <c r="B54" s="142" t="str">
        <f>'[1]Параметры для расчета'!$L$330</f>
        <v>Общее количество используемых осветительных устройств</v>
      </c>
      <c r="C54" s="20" t="s">
        <v>21</v>
      </c>
      <c r="D54" s="124">
        <v>611</v>
      </c>
      <c r="E54" s="125">
        <v>611</v>
      </c>
      <c r="F54" s="125">
        <v>611</v>
      </c>
      <c r="G54" s="125">
        <v>611</v>
      </c>
      <c r="H54" s="1"/>
    </row>
    <row r="55" spans="1:8" ht="30">
      <c r="A55" s="20" t="s">
        <v>194</v>
      </c>
      <c r="B55" s="137" t="s">
        <v>195</v>
      </c>
      <c r="C55" s="20" t="s">
        <v>21</v>
      </c>
      <c r="D55" s="124">
        <v>49</v>
      </c>
      <c r="E55" s="125">
        <v>183</v>
      </c>
      <c r="F55" s="125">
        <v>321</v>
      </c>
      <c r="G55" s="125">
        <v>456</v>
      </c>
      <c r="H55" s="1"/>
    </row>
    <row r="56" spans="1:8" ht="18" customHeight="1">
      <c r="A56" s="15"/>
      <c r="B56" s="181"/>
      <c r="C56" s="181"/>
      <c r="D56" s="181"/>
      <c r="E56" s="181"/>
      <c r="F56" s="1"/>
      <c r="G56" s="1"/>
      <c r="H56" s="1"/>
    </row>
    <row r="57" spans="1:8" ht="15" customHeight="1">
      <c r="A57" s="15"/>
      <c r="B57" s="184" t="s">
        <v>161</v>
      </c>
      <c r="C57" s="184"/>
      <c r="D57" s="64" t="s">
        <v>133</v>
      </c>
      <c r="E57" s="60"/>
      <c r="F57" s="65" t="s">
        <v>35</v>
      </c>
      <c r="G57" s="6"/>
      <c r="H57" s="1"/>
    </row>
    <row r="58" spans="1:8" ht="15.75">
      <c r="A58" s="15"/>
      <c r="B58" s="62" t="s">
        <v>140</v>
      </c>
      <c r="C58" s="62"/>
      <c r="D58" s="66" t="s">
        <v>134</v>
      </c>
      <c r="F58" s="67" t="s">
        <v>20</v>
      </c>
      <c r="G58" s="8"/>
      <c r="H58" s="1"/>
    </row>
    <row r="59" spans="1:8" ht="15.75">
      <c r="A59" s="15"/>
      <c r="B59" s="182"/>
      <c r="C59" s="182"/>
      <c r="D59" s="182"/>
      <c r="F59" s="67"/>
      <c r="G59" s="8"/>
      <c r="H59" s="1"/>
    </row>
    <row r="60" spans="1:8" ht="15.75">
      <c r="A60" s="15"/>
      <c r="B60" s="176"/>
      <c r="C60" s="176"/>
      <c r="D60" s="176"/>
      <c r="F60" s="67"/>
      <c r="G60" s="6"/>
      <c r="H60" s="1"/>
    </row>
    <row r="61" spans="1:8" ht="15.75">
      <c r="A61" s="15"/>
      <c r="B61" s="62" t="s">
        <v>141</v>
      </c>
      <c r="C61" s="62"/>
      <c r="D61" s="68" t="s">
        <v>133</v>
      </c>
      <c r="F61" s="67" t="s">
        <v>160</v>
      </c>
      <c r="G61" s="8"/>
      <c r="H61" s="1"/>
    </row>
    <row r="62" spans="1:8" ht="15.75">
      <c r="A62" s="15"/>
      <c r="B62" s="62" t="s">
        <v>142</v>
      </c>
      <c r="C62" s="62"/>
      <c r="D62" s="66" t="s">
        <v>134</v>
      </c>
      <c r="F62" s="67" t="s">
        <v>20</v>
      </c>
      <c r="G62" s="6"/>
      <c r="H62" s="1"/>
    </row>
    <row r="63" spans="1:8" ht="15.75">
      <c r="A63" s="15"/>
      <c r="B63" s="179"/>
      <c r="C63" s="179"/>
      <c r="D63" s="13"/>
      <c r="E63" s="7"/>
      <c r="F63" s="8"/>
      <c r="G63" s="8"/>
      <c r="H63" s="1"/>
    </row>
    <row r="64" spans="1:8" ht="15">
      <c r="A64" s="15"/>
      <c r="B64" s="1"/>
      <c r="C64" s="1"/>
      <c r="D64" s="1"/>
      <c r="E64" s="1"/>
      <c r="F64" s="1"/>
      <c r="G64" s="1"/>
      <c r="H64" s="1"/>
    </row>
    <row r="65" spans="1:8" ht="15">
      <c r="A65" s="15"/>
      <c r="B65" s="1"/>
      <c r="C65" s="1"/>
      <c r="D65" s="1"/>
      <c r="E65" s="1"/>
      <c r="F65" s="1"/>
      <c r="G65" s="1"/>
      <c r="H65" s="1"/>
    </row>
    <row r="126" ht="15"/>
  </sheetData>
  <sheetProtection/>
  <mergeCells count="17">
    <mergeCell ref="B63:C63"/>
    <mergeCell ref="A8:A9"/>
    <mergeCell ref="A11:A12"/>
    <mergeCell ref="B56:E56"/>
    <mergeCell ref="B59:D59"/>
    <mergeCell ref="B23:B24"/>
    <mergeCell ref="B14:B15"/>
    <mergeCell ref="B57:C57"/>
    <mergeCell ref="A2:G2"/>
    <mergeCell ref="F1:G1"/>
    <mergeCell ref="B25:B26"/>
    <mergeCell ref="B8:B9"/>
    <mergeCell ref="B11:B12"/>
    <mergeCell ref="B60:D60"/>
    <mergeCell ref="A14:A15"/>
    <mergeCell ref="A23:A24"/>
    <mergeCell ref="A25:A26"/>
  </mergeCells>
  <hyperlinks>
    <hyperlink ref="B27" location="Par126" display="Par1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ignoredErrors>
    <ignoredError sqref="F8"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tabSelected="1" view="pageBreakPreview" zoomScale="55" zoomScaleSheetLayoutView="55" zoomScalePageLayoutView="0" workbookViewId="0" topLeftCell="A1">
      <selection activeCell="B29" sqref="B29"/>
    </sheetView>
  </sheetViews>
  <sheetFormatPr defaultColWidth="0" defaultRowHeight="15" outlineLevelCol="1"/>
  <cols>
    <col min="1" max="1" width="5.7109375" style="9" customWidth="1"/>
    <col min="2" max="2" width="79.8515625" style="9" customWidth="1"/>
    <col min="3" max="3" width="9.421875" style="9" customWidth="1" outlineLevel="1"/>
    <col min="4" max="4" width="13.140625" style="9" customWidth="1" outlineLevel="1"/>
    <col min="5" max="5" width="16.28125" style="9" customWidth="1" outlineLevel="1"/>
    <col min="6" max="6" width="11.140625" style="9" customWidth="1" outlineLevel="1"/>
    <col min="7" max="7" width="14.7109375" style="9" customWidth="1" outlineLevel="1"/>
    <col min="8" max="8" width="11.140625" style="9" customWidth="1" outlineLevel="1"/>
    <col min="9" max="9" width="9.140625" style="9" customWidth="1"/>
    <col min="10" max="10" width="12.421875" style="9" customWidth="1"/>
    <col min="11" max="11" width="17.140625" style="9" customWidth="1"/>
    <col min="12" max="12" width="10.57421875" style="9" customWidth="1"/>
    <col min="13" max="13" width="10.421875" style="9" bestFit="1" customWidth="1"/>
    <col min="14" max="14" width="10.8515625" style="9" customWidth="1"/>
    <col min="15" max="15" width="9.57421875" style="9" customWidth="1"/>
    <col min="16" max="16" width="13.57421875" style="9" customWidth="1"/>
    <col min="17" max="17" width="16.28125" style="9" customWidth="1"/>
    <col min="18" max="18" width="10.421875" style="9" bestFit="1" customWidth="1"/>
    <col min="19" max="19" width="12.28125" style="9" bestFit="1" customWidth="1"/>
    <col min="20" max="20" width="13.00390625" style="9" customWidth="1"/>
    <col min="21" max="84" width="9.140625" style="9" customWidth="1"/>
    <col min="85" max="85" width="5.7109375" style="9" customWidth="1"/>
    <col min="86" max="86" width="53.8515625" style="9" customWidth="1"/>
    <col min="87" max="116" width="0" style="9" hidden="1" customWidth="1"/>
    <col min="117" max="117" width="5.7109375" style="9" bestFit="1" customWidth="1"/>
    <col min="118" max="118" width="7.28125" style="9" bestFit="1" customWidth="1"/>
    <col min="119" max="119" width="8.57421875" style="9" bestFit="1" customWidth="1"/>
    <col min="120" max="120" width="8.421875" style="9" bestFit="1" customWidth="1"/>
    <col min="121" max="121" width="7.8515625" style="9" bestFit="1" customWidth="1"/>
    <col min="122" max="151" width="0" style="9" hidden="1" customWidth="1"/>
    <col min="152" max="152" width="5.7109375" style="9" bestFit="1" customWidth="1"/>
    <col min="153" max="153" width="7.28125" style="9" bestFit="1" customWidth="1"/>
    <col min="154" max="154" width="8.57421875" style="9" bestFit="1" customWidth="1"/>
    <col min="155" max="155" width="8.421875" style="9" bestFit="1" customWidth="1"/>
    <col min="156" max="156" width="7.8515625" style="9" bestFit="1" customWidth="1"/>
    <col min="157" max="186" width="0" style="9" hidden="1" customWidth="1"/>
    <col min="187" max="187" width="5.7109375" style="9" bestFit="1" customWidth="1"/>
    <col min="188" max="188" width="7.28125" style="9" bestFit="1" customWidth="1"/>
    <col min="189" max="189" width="8.57421875" style="9" bestFit="1" customWidth="1"/>
    <col min="190" max="190" width="8.421875" style="9" bestFit="1" customWidth="1"/>
    <col min="191" max="191" width="7.8515625" style="9" bestFit="1" customWidth="1"/>
    <col min="192" max="221" width="0" style="9" hidden="1" customWidth="1"/>
    <col min="222" max="222" width="5.7109375" style="9" bestFit="1" customWidth="1"/>
    <col min="223" max="223" width="7.28125" style="9" bestFit="1" customWidth="1"/>
    <col min="224" max="224" width="8.57421875" style="9" bestFit="1" customWidth="1"/>
    <col min="225" max="225" width="8.421875" style="9" bestFit="1" customWidth="1"/>
    <col min="226" max="226" width="7.8515625" style="9" bestFit="1" customWidth="1"/>
    <col min="227" max="16384" width="0" style="9" hidden="1" customWidth="1"/>
  </cols>
  <sheetData>
    <row r="1" spans="18:21" ht="16.5" customHeight="1">
      <c r="R1" s="190" t="s">
        <v>128</v>
      </c>
      <c r="S1" s="190"/>
      <c r="T1" s="190"/>
      <c r="U1" s="49"/>
    </row>
    <row r="2" spans="1:20" ht="30.75" customHeight="1">
      <c r="A2" s="197" t="s">
        <v>117</v>
      </c>
      <c r="B2" s="197"/>
      <c r="C2" s="197"/>
      <c r="D2" s="197"/>
      <c r="E2" s="197"/>
      <c r="F2" s="197"/>
      <c r="G2" s="197"/>
      <c r="H2" s="197"/>
      <c r="I2" s="197"/>
      <c r="J2" s="197"/>
      <c r="K2" s="197"/>
      <c r="L2" s="197"/>
      <c r="M2" s="197"/>
      <c r="N2" s="197"/>
      <c r="O2" s="197"/>
      <c r="P2" s="197"/>
      <c r="Q2" s="197"/>
      <c r="R2" s="197"/>
      <c r="S2" s="197"/>
      <c r="T2" s="197"/>
    </row>
    <row r="3" spans="1:20" ht="27.75" customHeight="1" thickBot="1">
      <c r="A3" s="195" t="s">
        <v>150</v>
      </c>
      <c r="B3" s="195"/>
      <c r="C3" s="195"/>
      <c r="D3" s="195"/>
      <c r="E3" s="195"/>
      <c r="F3" s="195"/>
      <c r="G3" s="195"/>
      <c r="H3" s="195"/>
      <c r="I3" s="195"/>
      <c r="J3" s="77"/>
      <c r="K3" s="77"/>
      <c r="L3" s="77"/>
      <c r="M3" s="77"/>
      <c r="N3" s="77"/>
      <c r="O3" s="77"/>
      <c r="P3" s="77"/>
      <c r="Q3" s="77"/>
      <c r="R3" s="77"/>
      <c r="S3" s="77"/>
      <c r="T3" s="77"/>
    </row>
    <row r="4" spans="1:20" ht="15.75" customHeight="1" thickBot="1">
      <c r="A4" s="192" t="s">
        <v>22</v>
      </c>
      <c r="B4" s="192" t="s">
        <v>23</v>
      </c>
      <c r="C4" s="188" t="s">
        <v>167</v>
      </c>
      <c r="D4" s="189"/>
      <c r="E4" s="189"/>
      <c r="F4" s="189"/>
      <c r="G4" s="189"/>
      <c r="H4" s="196"/>
      <c r="I4" s="188" t="s">
        <v>162</v>
      </c>
      <c r="J4" s="189"/>
      <c r="K4" s="189"/>
      <c r="L4" s="189"/>
      <c r="M4" s="189"/>
      <c r="N4" s="189"/>
      <c r="O4" s="188" t="s">
        <v>163</v>
      </c>
      <c r="P4" s="189"/>
      <c r="Q4" s="189"/>
      <c r="R4" s="189"/>
      <c r="S4" s="189"/>
      <c r="T4" s="196"/>
    </row>
    <row r="5" spans="1:20" ht="67.5" customHeight="1">
      <c r="A5" s="193"/>
      <c r="B5" s="193"/>
      <c r="C5" s="93" t="s">
        <v>24</v>
      </c>
      <c r="D5" s="94" t="s">
        <v>25</v>
      </c>
      <c r="E5" s="186" t="s">
        <v>32</v>
      </c>
      <c r="F5" s="94" t="s">
        <v>26</v>
      </c>
      <c r="G5" s="94" t="s">
        <v>27</v>
      </c>
      <c r="H5" s="95" t="s">
        <v>28</v>
      </c>
      <c r="I5" s="93" t="s">
        <v>24</v>
      </c>
      <c r="J5" s="94" t="s">
        <v>148</v>
      </c>
      <c r="K5" s="186" t="s">
        <v>32</v>
      </c>
      <c r="L5" s="94" t="s">
        <v>26</v>
      </c>
      <c r="M5" s="94" t="s">
        <v>27</v>
      </c>
      <c r="N5" s="96" t="s">
        <v>28</v>
      </c>
      <c r="O5" s="93" t="s">
        <v>24</v>
      </c>
      <c r="P5" s="94" t="s">
        <v>148</v>
      </c>
      <c r="Q5" s="186" t="s">
        <v>32</v>
      </c>
      <c r="R5" s="94" t="s">
        <v>26</v>
      </c>
      <c r="S5" s="94" t="s">
        <v>27</v>
      </c>
      <c r="T5" s="95" t="s">
        <v>28</v>
      </c>
    </row>
    <row r="6" spans="1:20" ht="48" thickBot="1">
      <c r="A6" s="194"/>
      <c r="B6" s="194"/>
      <c r="C6" s="97" t="s">
        <v>21</v>
      </c>
      <c r="D6" s="98" t="s">
        <v>29</v>
      </c>
      <c r="E6" s="187"/>
      <c r="F6" s="98" t="s">
        <v>151</v>
      </c>
      <c r="G6" s="98" t="s">
        <v>29</v>
      </c>
      <c r="H6" s="99" t="s">
        <v>30</v>
      </c>
      <c r="I6" s="97" t="s">
        <v>21</v>
      </c>
      <c r="J6" s="98" t="s">
        <v>29</v>
      </c>
      <c r="K6" s="187"/>
      <c r="L6" s="98" t="s">
        <v>151</v>
      </c>
      <c r="M6" s="98" t="s">
        <v>29</v>
      </c>
      <c r="N6" s="100" t="s">
        <v>30</v>
      </c>
      <c r="O6" s="97" t="s">
        <v>21</v>
      </c>
      <c r="P6" s="98" t="s">
        <v>29</v>
      </c>
      <c r="Q6" s="187"/>
      <c r="R6" s="98" t="s">
        <v>151</v>
      </c>
      <c r="S6" s="98" t="s">
        <v>29</v>
      </c>
      <c r="T6" s="99" t="s">
        <v>30</v>
      </c>
    </row>
    <row r="7" spans="1:20" ht="16.5" thickBot="1">
      <c r="A7" s="101">
        <v>1</v>
      </c>
      <c r="B7" s="101">
        <v>2</v>
      </c>
      <c r="C7" s="102">
        <v>3</v>
      </c>
      <c r="D7" s="103">
        <v>4</v>
      </c>
      <c r="E7" s="103">
        <v>5</v>
      </c>
      <c r="F7" s="103">
        <v>6</v>
      </c>
      <c r="G7" s="103">
        <v>7</v>
      </c>
      <c r="H7" s="104">
        <v>8</v>
      </c>
      <c r="I7" s="102">
        <v>9</v>
      </c>
      <c r="J7" s="103">
        <v>10</v>
      </c>
      <c r="K7" s="103">
        <v>11</v>
      </c>
      <c r="L7" s="105">
        <v>12</v>
      </c>
      <c r="M7" s="105">
        <v>13</v>
      </c>
      <c r="N7" s="106">
        <v>14</v>
      </c>
      <c r="O7" s="102">
        <v>15</v>
      </c>
      <c r="P7" s="104">
        <v>16</v>
      </c>
      <c r="Q7" s="105">
        <v>17</v>
      </c>
      <c r="R7" s="104">
        <v>18</v>
      </c>
      <c r="S7" s="105">
        <v>19</v>
      </c>
      <c r="T7" s="104">
        <v>20</v>
      </c>
    </row>
    <row r="8" spans="1:20" ht="52.5" customHeight="1">
      <c r="A8" s="152" t="s">
        <v>86</v>
      </c>
      <c r="B8" s="153" t="s">
        <v>93</v>
      </c>
      <c r="C8" s="154"/>
      <c r="D8" s="155"/>
      <c r="E8" s="155"/>
      <c r="F8" s="155"/>
      <c r="G8" s="155"/>
      <c r="H8" s="156"/>
      <c r="I8" s="154"/>
      <c r="J8" s="155"/>
      <c r="K8" s="155"/>
      <c r="L8" s="155"/>
      <c r="M8" s="155"/>
      <c r="N8" s="156"/>
      <c r="O8" s="157"/>
      <c r="P8" s="158"/>
      <c r="Q8" s="158"/>
      <c r="R8" s="158"/>
      <c r="S8" s="158"/>
      <c r="T8" s="159"/>
    </row>
    <row r="9" spans="1:20" ht="31.5">
      <c r="A9" s="160"/>
      <c r="B9" s="107" t="s">
        <v>119</v>
      </c>
      <c r="C9" s="111" t="s">
        <v>168</v>
      </c>
      <c r="D9" s="108">
        <v>2255.285</v>
      </c>
      <c r="E9" s="143" t="s">
        <v>143</v>
      </c>
      <c r="F9" s="143"/>
      <c r="G9" s="109" t="s">
        <v>115</v>
      </c>
      <c r="H9" s="110" t="s">
        <v>115</v>
      </c>
      <c r="I9" s="161" t="s">
        <v>169</v>
      </c>
      <c r="J9" s="108">
        <v>2249.02</v>
      </c>
      <c r="K9" s="143" t="s">
        <v>143</v>
      </c>
      <c r="L9" s="108" t="s">
        <v>115</v>
      </c>
      <c r="M9" s="108" t="s">
        <v>115</v>
      </c>
      <c r="N9" s="110" t="s">
        <v>115</v>
      </c>
      <c r="O9" s="162" t="s">
        <v>170</v>
      </c>
      <c r="P9" s="108">
        <v>3296.44</v>
      </c>
      <c r="Q9" s="143" t="s">
        <v>143</v>
      </c>
      <c r="R9" s="108" t="s">
        <v>115</v>
      </c>
      <c r="S9" s="108" t="s">
        <v>115</v>
      </c>
      <c r="T9" s="110" t="s">
        <v>115</v>
      </c>
    </row>
    <row r="10" spans="1:20" ht="31.5">
      <c r="A10" s="160"/>
      <c r="B10" s="107" t="s">
        <v>120</v>
      </c>
      <c r="C10" s="144" t="s">
        <v>171</v>
      </c>
      <c r="D10" s="108">
        <v>165</v>
      </c>
      <c r="E10" s="143" t="s">
        <v>143</v>
      </c>
      <c r="F10" s="143"/>
      <c r="G10" s="109" t="s">
        <v>115</v>
      </c>
      <c r="H10" s="110" t="s">
        <v>115</v>
      </c>
      <c r="I10" s="161" t="s">
        <v>171</v>
      </c>
      <c r="J10" s="108">
        <v>165</v>
      </c>
      <c r="K10" s="143" t="s">
        <v>143</v>
      </c>
      <c r="L10" s="108" t="s">
        <v>115</v>
      </c>
      <c r="M10" s="108" t="s">
        <v>115</v>
      </c>
      <c r="N10" s="110" t="s">
        <v>115</v>
      </c>
      <c r="O10" s="162" t="s">
        <v>126</v>
      </c>
      <c r="P10" s="108">
        <v>165</v>
      </c>
      <c r="Q10" s="143" t="s">
        <v>143</v>
      </c>
      <c r="R10" s="108" t="s">
        <v>115</v>
      </c>
      <c r="S10" s="108" t="s">
        <v>115</v>
      </c>
      <c r="T10" s="110" t="s">
        <v>115</v>
      </c>
    </row>
    <row r="11" spans="1:20" ht="31.5">
      <c r="A11" s="160"/>
      <c r="B11" s="107" t="s">
        <v>127</v>
      </c>
      <c r="C11" s="112" t="s">
        <v>130</v>
      </c>
      <c r="D11" s="108">
        <v>4502.671</v>
      </c>
      <c r="E11" s="143" t="s">
        <v>143</v>
      </c>
      <c r="F11" s="143"/>
      <c r="G11" s="109" t="s">
        <v>115</v>
      </c>
      <c r="H11" s="110" t="s">
        <v>115</v>
      </c>
      <c r="I11" s="161" t="s">
        <v>118</v>
      </c>
      <c r="J11" s="108" t="s">
        <v>118</v>
      </c>
      <c r="K11" s="143"/>
      <c r="L11" s="113" t="s">
        <v>115</v>
      </c>
      <c r="M11" s="113" t="s">
        <v>115</v>
      </c>
      <c r="N11" s="110" t="s">
        <v>115</v>
      </c>
      <c r="O11" s="162" t="s">
        <v>118</v>
      </c>
      <c r="P11" s="108" t="s">
        <v>118</v>
      </c>
      <c r="Q11" s="143"/>
      <c r="R11" s="108" t="s">
        <v>115</v>
      </c>
      <c r="S11" s="108" t="s">
        <v>115</v>
      </c>
      <c r="T11" s="110" t="s">
        <v>115</v>
      </c>
    </row>
    <row r="12" spans="1:20" ht="31.5">
      <c r="A12" s="160"/>
      <c r="B12" s="107" t="s">
        <v>121</v>
      </c>
      <c r="C12" s="111" t="s">
        <v>118</v>
      </c>
      <c r="D12" s="108" t="s">
        <v>118</v>
      </c>
      <c r="E12" s="108" t="s">
        <v>118</v>
      </c>
      <c r="F12" s="143"/>
      <c r="G12" s="109" t="s">
        <v>115</v>
      </c>
      <c r="H12" s="110" t="s">
        <v>115</v>
      </c>
      <c r="I12" s="161" t="s">
        <v>129</v>
      </c>
      <c r="J12" s="108">
        <v>4000</v>
      </c>
      <c r="K12" s="143" t="s">
        <v>143</v>
      </c>
      <c r="L12" s="163">
        <v>132.869</v>
      </c>
      <c r="M12" s="108">
        <f>L12*3803.15/1000</f>
        <v>505.32073735</v>
      </c>
      <c r="N12" s="110">
        <f>J12/M12</f>
        <v>7.915764591369783</v>
      </c>
      <c r="O12" s="161" t="s">
        <v>118</v>
      </c>
      <c r="P12" s="108" t="s">
        <v>118</v>
      </c>
      <c r="Q12" s="143"/>
      <c r="R12" s="108" t="s">
        <v>118</v>
      </c>
      <c r="S12" s="108" t="s">
        <v>118</v>
      </c>
      <c r="T12" s="110" t="s">
        <v>118</v>
      </c>
    </row>
    <row r="13" spans="1:20" ht="31.5">
      <c r="A13" s="152" t="s">
        <v>87</v>
      </c>
      <c r="B13" s="153" t="s">
        <v>94</v>
      </c>
      <c r="C13" s="164"/>
      <c r="D13" s="158"/>
      <c r="E13" s="158"/>
      <c r="F13" s="158"/>
      <c r="G13" s="158"/>
      <c r="H13" s="159"/>
      <c r="I13" s="164"/>
      <c r="J13" s="158"/>
      <c r="K13" s="158"/>
      <c r="L13" s="158"/>
      <c r="M13" s="158"/>
      <c r="N13" s="159"/>
      <c r="O13" s="164"/>
      <c r="P13" s="158"/>
      <c r="Q13" s="158"/>
      <c r="R13" s="158"/>
      <c r="S13" s="158"/>
      <c r="T13" s="159"/>
    </row>
    <row r="14" spans="1:20" ht="15.75">
      <c r="A14" s="165"/>
      <c r="B14" s="166" t="s">
        <v>95</v>
      </c>
      <c r="C14" s="112" t="s">
        <v>115</v>
      </c>
      <c r="D14" s="109" t="s">
        <v>115</v>
      </c>
      <c r="E14" s="109" t="s">
        <v>115</v>
      </c>
      <c r="F14" s="109" t="s">
        <v>115</v>
      </c>
      <c r="G14" s="109" t="s">
        <v>115</v>
      </c>
      <c r="H14" s="110" t="s">
        <v>115</v>
      </c>
      <c r="I14" s="112" t="s">
        <v>115</v>
      </c>
      <c r="J14" s="109" t="s">
        <v>115</v>
      </c>
      <c r="K14" s="113" t="s">
        <v>115</v>
      </c>
      <c r="L14" s="109" t="s">
        <v>115</v>
      </c>
      <c r="M14" s="109" t="s">
        <v>115</v>
      </c>
      <c r="N14" s="110" t="s">
        <v>115</v>
      </c>
      <c r="O14" s="114" t="s">
        <v>115</v>
      </c>
      <c r="P14" s="109" t="s">
        <v>115</v>
      </c>
      <c r="Q14" s="113" t="s">
        <v>115</v>
      </c>
      <c r="R14" s="109" t="s">
        <v>115</v>
      </c>
      <c r="S14" s="109" t="s">
        <v>115</v>
      </c>
      <c r="T14" s="110" t="s">
        <v>115</v>
      </c>
    </row>
    <row r="15" spans="1:20" ht="47.25">
      <c r="A15" s="152" t="s">
        <v>88</v>
      </c>
      <c r="B15" s="153" t="s">
        <v>96</v>
      </c>
      <c r="C15" s="164"/>
      <c r="D15" s="158"/>
      <c r="E15" s="158"/>
      <c r="F15" s="158"/>
      <c r="G15" s="158"/>
      <c r="H15" s="159"/>
      <c r="I15" s="164"/>
      <c r="J15" s="158"/>
      <c r="K15" s="158"/>
      <c r="L15" s="158"/>
      <c r="M15" s="158"/>
      <c r="N15" s="159"/>
      <c r="O15" s="164"/>
      <c r="P15" s="158"/>
      <c r="Q15" s="158"/>
      <c r="R15" s="158"/>
      <c r="S15" s="158"/>
      <c r="T15" s="159"/>
    </row>
    <row r="16" spans="1:20" ht="15.75">
      <c r="A16" s="165"/>
      <c r="B16" s="166" t="s">
        <v>95</v>
      </c>
      <c r="C16" s="112" t="s">
        <v>115</v>
      </c>
      <c r="D16" s="109" t="s">
        <v>115</v>
      </c>
      <c r="E16" s="109" t="s">
        <v>115</v>
      </c>
      <c r="F16" s="109" t="s">
        <v>115</v>
      </c>
      <c r="G16" s="109" t="s">
        <v>115</v>
      </c>
      <c r="H16" s="110" t="s">
        <v>115</v>
      </c>
      <c r="I16" s="112" t="s">
        <v>115</v>
      </c>
      <c r="J16" s="109" t="s">
        <v>115</v>
      </c>
      <c r="K16" s="113" t="s">
        <v>115</v>
      </c>
      <c r="L16" s="109" t="s">
        <v>115</v>
      </c>
      <c r="M16" s="109" t="s">
        <v>115</v>
      </c>
      <c r="N16" s="110" t="s">
        <v>115</v>
      </c>
      <c r="O16" s="114" t="s">
        <v>115</v>
      </c>
      <c r="P16" s="109" t="s">
        <v>115</v>
      </c>
      <c r="Q16" s="113" t="s">
        <v>115</v>
      </c>
      <c r="R16" s="109" t="s">
        <v>115</v>
      </c>
      <c r="S16" s="109" t="s">
        <v>115</v>
      </c>
      <c r="T16" s="110" t="s">
        <v>115</v>
      </c>
    </row>
    <row r="17" spans="1:20" ht="70.5" customHeight="1">
      <c r="A17" s="152" t="s">
        <v>89</v>
      </c>
      <c r="B17" s="153" t="s">
        <v>204</v>
      </c>
      <c r="C17" s="164"/>
      <c r="D17" s="158"/>
      <c r="E17" s="158"/>
      <c r="F17" s="158"/>
      <c r="G17" s="158"/>
      <c r="H17" s="159"/>
      <c r="I17" s="164"/>
      <c r="J17" s="158"/>
      <c r="K17" s="158"/>
      <c r="L17" s="158"/>
      <c r="M17" s="158"/>
      <c r="N17" s="159"/>
      <c r="O17" s="164"/>
      <c r="P17" s="158"/>
      <c r="Q17" s="158"/>
      <c r="R17" s="158"/>
      <c r="S17" s="158"/>
      <c r="T17" s="159"/>
    </row>
    <row r="18" spans="1:20" ht="51.75" customHeight="1">
      <c r="A18" s="165"/>
      <c r="B18" s="166" t="s">
        <v>197</v>
      </c>
      <c r="C18" s="147">
        <v>183</v>
      </c>
      <c r="D18" s="108">
        <v>40.2</v>
      </c>
      <c r="E18" s="143" t="s">
        <v>143</v>
      </c>
      <c r="F18" s="109">
        <v>35.4</v>
      </c>
      <c r="G18" s="109">
        <f>35.4*5.09</f>
        <v>180.18599999999998</v>
      </c>
      <c r="H18" s="110">
        <f>D18/G18</f>
        <v>0.22310279377976094</v>
      </c>
      <c r="I18" s="112">
        <v>321</v>
      </c>
      <c r="J18" s="109">
        <v>375</v>
      </c>
      <c r="K18" s="143" t="s">
        <v>143</v>
      </c>
      <c r="L18" s="109">
        <v>43.4</v>
      </c>
      <c r="M18" s="109">
        <f>5.09*L18</f>
        <v>220.90599999999998</v>
      </c>
      <c r="N18" s="110">
        <f>J18/M18</f>
        <v>1.697554615990512</v>
      </c>
      <c r="O18" s="167">
        <v>456</v>
      </c>
      <c r="P18" s="168">
        <v>453</v>
      </c>
      <c r="Q18" s="143" t="s">
        <v>143</v>
      </c>
      <c r="R18" s="168">
        <v>47.3</v>
      </c>
      <c r="S18" s="168">
        <f>47.3*5.09</f>
        <v>240.75699999999998</v>
      </c>
      <c r="T18" s="169">
        <f>P18/S18</f>
        <v>1.8815652296714116</v>
      </c>
    </row>
    <row r="19" spans="1:20" ht="31.5">
      <c r="A19" s="152" t="s">
        <v>90</v>
      </c>
      <c r="B19" s="153" t="s">
        <v>97</v>
      </c>
      <c r="C19" s="164"/>
      <c r="D19" s="158"/>
      <c r="E19" s="158"/>
      <c r="F19" s="158"/>
      <c r="G19" s="158"/>
      <c r="H19" s="159"/>
      <c r="I19" s="164"/>
      <c r="J19" s="158"/>
      <c r="K19" s="158"/>
      <c r="L19" s="158"/>
      <c r="M19" s="158"/>
      <c r="N19" s="159"/>
      <c r="O19" s="164"/>
      <c r="P19" s="158"/>
      <c r="Q19" s="158"/>
      <c r="R19" s="158"/>
      <c r="S19" s="158"/>
      <c r="T19" s="159"/>
    </row>
    <row r="20" spans="1:20" ht="47.25">
      <c r="A20" s="160"/>
      <c r="B20" s="115" t="s">
        <v>122</v>
      </c>
      <c r="C20" s="145" t="s">
        <v>154</v>
      </c>
      <c r="D20" s="108">
        <v>486.912</v>
      </c>
      <c r="E20" s="143" t="s">
        <v>143</v>
      </c>
      <c r="F20" s="109" t="s">
        <v>115</v>
      </c>
      <c r="G20" s="109" t="s">
        <v>115</v>
      </c>
      <c r="H20" s="146" t="s">
        <v>115</v>
      </c>
      <c r="I20" s="111" t="s">
        <v>118</v>
      </c>
      <c r="J20" s="108" t="s">
        <v>118</v>
      </c>
      <c r="K20" s="108" t="s">
        <v>118</v>
      </c>
      <c r="L20" s="108" t="s">
        <v>115</v>
      </c>
      <c r="M20" s="108" t="s">
        <v>115</v>
      </c>
      <c r="N20" s="170" t="s">
        <v>115</v>
      </c>
      <c r="O20" s="162" t="s">
        <v>172</v>
      </c>
      <c r="P20" s="108">
        <v>1947.6</v>
      </c>
      <c r="Q20" s="143" t="s">
        <v>143</v>
      </c>
      <c r="R20" s="108" t="s">
        <v>115</v>
      </c>
      <c r="S20" s="108" t="s">
        <v>115</v>
      </c>
      <c r="T20" s="170" t="s">
        <v>115</v>
      </c>
    </row>
    <row r="21" spans="1:20" ht="31.5">
      <c r="A21" s="160"/>
      <c r="B21" s="115" t="s">
        <v>123</v>
      </c>
      <c r="C21" s="147" t="s">
        <v>199</v>
      </c>
      <c r="D21" s="108" t="s">
        <v>198</v>
      </c>
      <c r="E21" s="143" t="s">
        <v>143</v>
      </c>
      <c r="F21" s="109">
        <v>137.21</v>
      </c>
      <c r="G21" s="109">
        <f>3803.15*F21/1000</f>
        <v>521.8302115</v>
      </c>
      <c r="H21" s="110">
        <f>4181.248/G21</f>
        <v>8.012659880272185</v>
      </c>
      <c r="I21" s="111" t="s">
        <v>200</v>
      </c>
      <c r="J21" s="108" t="s">
        <v>201</v>
      </c>
      <c r="K21" s="143" t="s">
        <v>143</v>
      </c>
      <c r="L21" s="108">
        <v>118.9</v>
      </c>
      <c r="M21" s="108">
        <f>L21*3.80315</f>
        <v>452.19453500000003</v>
      </c>
      <c r="N21" s="110">
        <f>3800/M21</f>
        <v>8.403462903416115</v>
      </c>
      <c r="O21" s="162" t="s">
        <v>202</v>
      </c>
      <c r="P21" s="108" t="s">
        <v>203</v>
      </c>
      <c r="Q21" s="143" t="s">
        <v>143</v>
      </c>
      <c r="R21" s="108">
        <v>249.56</v>
      </c>
      <c r="S21" s="108">
        <f>3.80315*R21</f>
        <v>949.114114</v>
      </c>
      <c r="T21" s="110">
        <f>6000/S21</f>
        <v>6.321684517695414</v>
      </c>
    </row>
    <row r="22" spans="1:20" ht="15.75">
      <c r="A22" s="152" t="s">
        <v>91</v>
      </c>
      <c r="B22" s="153" t="s">
        <v>98</v>
      </c>
      <c r="C22" s="164"/>
      <c r="D22" s="158"/>
      <c r="E22" s="158"/>
      <c r="F22" s="158"/>
      <c r="G22" s="171"/>
      <c r="H22" s="159"/>
      <c r="I22" s="164"/>
      <c r="J22" s="158"/>
      <c r="K22" s="158"/>
      <c r="L22" s="158"/>
      <c r="M22" s="158"/>
      <c r="N22" s="159"/>
      <c r="O22" s="157"/>
      <c r="P22" s="158"/>
      <c r="Q22" s="158"/>
      <c r="R22" s="158"/>
      <c r="S22" s="158"/>
      <c r="T22" s="159"/>
    </row>
    <row r="23" spans="1:20" ht="15.75">
      <c r="A23" s="165"/>
      <c r="B23" s="166" t="s">
        <v>95</v>
      </c>
      <c r="C23" s="112" t="s">
        <v>115</v>
      </c>
      <c r="D23" s="109" t="s">
        <v>115</v>
      </c>
      <c r="E23" s="109" t="s">
        <v>115</v>
      </c>
      <c r="F23" s="109" t="s">
        <v>115</v>
      </c>
      <c r="G23" s="109" t="s">
        <v>115</v>
      </c>
      <c r="H23" s="110" t="s">
        <v>115</v>
      </c>
      <c r="I23" s="112" t="s">
        <v>115</v>
      </c>
      <c r="J23" s="109" t="s">
        <v>115</v>
      </c>
      <c r="K23" s="116" t="s">
        <v>115</v>
      </c>
      <c r="L23" s="109" t="s">
        <v>115</v>
      </c>
      <c r="M23" s="109" t="s">
        <v>115</v>
      </c>
      <c r="N23" s="110" t="s">
        <v>115</v>
      </c>
      <c r="O23" s="114" t="s">
        <v>115</v>
      </c>
      <c r="P23" s="109" t="s">
        <v>115</v>
      </c>
      <c r="Q23" s="116" t="s">
        <v>115</v>
      </c>
      <c r="R23" s="109" t="s">
        <v>115</v>
      </c>
      <c r="S23" s="109" t="s">
        <v>115</v>
      </c>
      <c r="T23" s="110" t="s">
        <v>115</v>
      </c>
    </row>
    <row r="24" spans="1:22" ht="47.25">
      <c r="A24" s="152" t="s">
        <v>92</v>
      </c>
      <c r="B24" s="153" t="s">
        <v>99</v>
      </c>
      <c r="C24" s="164"/>
      <c r="D24" s="158"/>
      <c r="E24" s="158"/>
      <c r="F24" s="158"/>
      <c r="G24" s="158"/>
      <c r="H24" s="159"/>
      <c r="I24" s="164"/>
      <c r="J24" s="158"/>
      <c r="K24" s="158"/>
      <c r="L24" s="158"/>
      <c r="M24" s="158"/>
      <c r="N24" s="159"/>
      <c r="O24" s="157"/>
      <c r="P24" s="158"/>
      <c r="Q24" s="158"/>
      <c r="R24" s="158"/>
      <c r="S24" s="158"/>
      <c r="T24" s="159"/>
      <c r="V24" s="19"/>
    </row>
    <row r="25" spans="1:22" s="18" customFormat="1" ht="16.5" thickBot="1">
      <c r="A25" s="117"/>
      <c r="B25" s="118" t="s">
        <v>95</v>
      </c>
      <c r="C25" s="119" t="s">
        <v>115</v>
      </c>
      <c r="D25" s="120" t="s">
        <v>115</v>
      </c>
      <c r="E25" s="120" t="s">
        <v>115</v>
      </c>
      <c r="F25" s="120" t="s">
        <v>115</v>
      </c>
      <c r="G25" s="120" t="s">
        <v>115</v>
      </c>
      <c r="H25" s="121" t="s">
        <v>115</v>
      </c>
      <c r="I25" s="119" t="s">
        <v>115</v>
      </c>
      <c r="J25" s="120" t="s">
        <v>115</v>
      </c>
      <c r="K25" s="122" t="s">
        <v>115</v>
      </c>
      <c r="L25" s="120" t="s">
        <v>115</v>
      </c>
      <c r="M25" s="120" t="s">
        <v>115</v>
      </c>
      <c r="N25" s="121" t="s">
        <v>115</v>
      </c>
      <c r="O25" s="123" t="s">
        <v>115</v>
      </c>
      <c r="P25" s="120" t="s">
        <v>115</v>
      </c>
      <c r="Q25" s="122" t="s">
        <v>115</v>
      </c>
      <c r="R25" s="120" t="s">
        <v>115</v>
      </c>
      <c r="S25" s="120" t="s">
        <v>115</v>
      </c>
      <c r="T25" s="121" t="s">
        <v>115</v>
      </c>
      <c r="U25" s="50"/>
      <c r="V25" s="19"/>
    </row>
    <row r="26" spans="1:20" s="19" customFormat="1" ht="15.75">
      <c r="A26" s="78" t="s">
        <v>131</v>
      </c>
      <c r="B26" s="79" t="s">
        <v>132</v>
      </c>
      <c r="C26" s="33"/>
      <c r="D26" s="34"/>
      <c r="E26" s="34"/>
      <c r="F26" s="34"/>
      <c r="G26" s="34"/>
      <c r="H26" s="34"/>
      <c r="I26" s="33"/>
      <c r="J26" s="34"/>
      <c r="K26" s="35"/>
      <c r="L26" s="34"/>
      <c r="M26" s="34"/>
      <c r="N26" s="34"/>
      <c r="O26" s="33"/>
      <c r="P26" s="34"/>
      <c r="Q26" s="35"/>
      <c r="R26" s="34"/>
      <c r="S26" s="34"/>
      <c r="T26" s="34"/>
    </row>
    <row r="27" spans="1:20" ht="14.25">
      <c r="A27" s="26"/>
      <c r="B27" s="19"/>
      <c r="C27" s="19"/>
      <c r="D27" s="19"/>
      <c r="E27" s="19"/>
      <c r="F27" s="19"/>
      <c r="G27" s="19"/>
      <c r="H27" s="19"/>
      <c r="I27" s="19"/>
      <c r="J27" s="19"/>
      <c r="K27" s="19"/>
      <c r="L27" s="19"/>
      <c r="M27" s="19"/>
      <c r="N27" s="19"/>
      <c r="O27" s="19"/>
      <c r="P27" s="19"/>
      <c r="Q27" s="19"/>
      <c r="R27" s="19"/>
      <c r="S27" s="19"/>
      <c r="T27" s="19"/>
    </row>
    <row r="28" spans="1:20" ht="14.25">
      <c r="A28" s="26"/>
      <c r="B28" s="19"/>
      <c r="C28" s="19"/>
      <c r="D28" s="19"/>
      <c r="E28" s="19"/>
      <c r="F28" s="19"/>
      <c r="G28" s="19"/>
      <c r="H28" s="19"/>
      <c r="I28" s="19"/>
      <c r="J28" s="19"/>
      <c r="K28" s="19"/>
      <c r="L28" s="19"/>
      <c r="M28" s="19"/>
      <c r="N28" s="19"/>
      <c r="O28" s="19"/>
      <c r="P28" s="19"/>
      <c r="Q28" s="19"/>
      <c r="R28" s="19"/>
      <c r="S28" s="19"/>
      <c r="T28" s="19"/>
    </row>
    <row r="29" spans="1:20" s="11" customFormat="1" ht="21.75" customHeight="1">
      <c r="A29" s="27"/>
      <c r="B29" s="90" t="s">
        <v>206</v>
      </c>
      <c r="C29" s="90"/>
      <c r="D29" s="90"/>
      <c r="E29" s="92" t="s">
        <v>144</v>
      </c>
      <c r="F29" s="81"/>
      <c r="G29" s="80" t="s">
        <v>35</v>
      </c>
      <c r="H29" s="88"/>
      <c r="L29" s="10"/>
      <c r="M29" s="10"/>
      <c r="N29" s="10"/>
      <c r="O29" s="10"/>
      <c r="P29" s="10"/>
      <c r="Q29" s="10"/>
      <c r="R29" s="10"/>
      <c r="S29" s="10"/>
      <c r="T29" s="10"/>
    </row>
    <row r="30" spans="2:8" ht="18.75">
      <c r="B30" s="198" t="s">
        <v>149</v>
      </c>
      <c r="C30" s="198"/>
      <c r="D30" s="198"/>
      <c r="E30" s="91" t="s">
        <v>134</v>
      </c>
      <c r="F30" s="84"/>
      <c r="G30" s="83" t="s">
        <v>20</v>
      </c>
      <c r="H30" s="85"/>
    </row>
    <row r="31" spans="2:8" ht="18.75">
      <c r="B31" s="82"/>
      <c r="C31" s="82"/>
      <c r="D31" s="82"/>
      <c r="E31" s="91"/>
      <c r="F31" s="84"/>
      <c r="G31" s="83"/>
      <c r="H31" s="85"/>
    </row>
    <row r="32" spans="1:20" s="11" customFormat="1" ht="18.75">
      <c r="A32" s="10"/>
      <c r="B32" s="191"/>
      <c r="C32" s="191"/>
      <c r="D32" s="86"/>
      <c r="E32" s="91"/>
      <c r="F32" s="81"/>
      <c r="G32" s="91"/>
      <c r="H32" s="85"/>
      <c r="L32" s="10"/>
      <c r="M32" s="10"/>
      <c r="N32" s="10"/>
      <c r="O32" s="10"/>
      <c r="P32" s="10"/>
      <c r="Q32" s="10"/>
      <c r="R32" s="10"/>
      <c r="S32" s="10"/>
      <c r="T32" s="10"/>
    </row>
    <row r="33" spans="2:8" ht="25.5" customHeight="1">
      <c r="B33" s="89" t="s">
        <v>145</v>
      </c>
      <c r="C33" s="89"/>
      <c r="D33" s="89"/>
      <c r="E33" s="92" t="s">
        <v>144</v>
      </c>
      <c r="F33" s="84"/>
      <c r="G33" s="83" t="s">
        <v>160</v>
      </c>
      <c r="H33" s="85"/>
    </row>
    <row r="34" spans="2:8" ht="18.75">
      <c r="B34" s="185" t="s">
        <v>146</v>
      </c>
      <c r="C34" s="185"/>
      <c r="D34" s="185"/>
      <c r="E34" s="91" t="s">
        <v>147</v>
      </c>
      <c r="F34" s="84"/>
      <c r="G34" s="83" t="s">
        <v>20</v>
      </c>
      <c r="H34" s="85"/>
    </row>
    <row r="35" spans="2:8" ht="18.75">
      <c r="B35" s="87"/>
      <c r="C35" s="87"/>
      <c r="D35" s="87"/>
      <c r="E35" s="91"/>
      <c r="F35" s="84"/>
      <c r="G35" s="83"/>
      <c r="H35" s="85"/>
    </row>
    <row r="36" spans="2:8" ht="18.75">
      <c r="B36" s="87"/>
      <c r="C36" s="87"/>
      <c r="D36" s="87"/>
      <c r="E36" s="91"/>
      <c r="F36" s="84"/>
      <c r="G36" s="83"/>
      <c r="H36" s="85"/>
    </row>
    <row r="37" spans="2:8" ht="18.75">
      <c r="B37" s="87"/>
      <c r="C37" s="87"/>
      <c r="D37" s="87"/>
      <c r="E37" s="91"/>
      <c r="F37" s="84"/>
      <c r="G37" s="83"/>
      <c r="H37" s="85"/>
    </row>
    <row r="38" spans="2:8" ht="18.75">
      <c r="B38" s="87"/>
      <c r="C38" s="87"/>
      <c r="D38" s="87"/>
      <c r="E38" s="91"/>
      <c r="F38" s="84"/>
      <c r="G38" s="83"/>
      <c r="H38" s="85"/>
    </row>
    <row r="39" spans="2:8" ht="18.75">
      <c r="B39" s="84"/>
      <c r="C39" s="84"/>
      <c r="D39" s="84"/>
      <c r="E39" s="91"/>
      <c r="F39" s="84"/>
      <c r="G39" s="91"/>
      <c r="H39" s="85"/>
    </row>
    <row r="40" spans="2:8" ht="22.5" customHeight="1">
      <c r="B40" s="89"/>
      <c r="C40" s="89"/>
      <c r="D40" s="89"/>
      <c r="E40" s="92"/>
      <c r="F40" s="84"/>
      <c r="G40" s="83"/>
      <c r="H40" s="85"/>
    </row>
    <row r="41" spans="2:8" ht="18.75">
      <c r="B41" s="185"/>
      <c r="C41" s="185"/>
      <c r="D41" s="185"/>
      <c r="E41" s="91"/>
      <c r="F41" s="84"/>
      <c r="G41" s="83"/>
      <c r="H41" s="85"/>
    </row>
  </sheetData>
  <sheetProtection/>
  <mergeCells count="15">
    <mergeCell ref="C4:H4"/>
    <mergeCell ref="A4:A6"/>
    <mergeCell ref="O4:T4"/>
    <mergeCell ref="A2:T2"/>
    <mergeCell ref="B30:D30"/>
    <mergeCell ref="B41:D41"/>
    <mergeCell ref="Q5:Q6"/>
    <mergeCell ref="E5:E6"/>
    <mergeCell ref="K5:K6"/>
    <mergeCell ref="I4:N4"/>
    <mergeCell ref="R1:T1"/>
    <mergeCell ref="B34:D34"/>
    <mergeCell ref="B32:C32"/>
    <mergeCell ref="B4:B6"/>
    <mergeCell ref="A3:I3"/>
  </mergeCells>
  <dataValidations count="4">
    <dataValidation type="list" allowBlank="1" showInputMessage="1" showErrorMessage="1" sqref="K22 Q19 Q8 Q17 Q15 Q22 K19 K8 D19:E19 K17 E17 D22:E22 K15 E15">
      <formula1>$T$4:$T$19</formula1>
    </dataValidation>
    <dataValidation type="list" allowBlank="1" showInputMessage="1" showErrorMessage="1" sqref="E13 Q13 K13">
      <formula1>$Y$4:$Y$18</formula1>
    </dataValidation>
    <dataValidation type="list" allowBlank="1" showInputMessage="1" showErrorMessage="1" sqref="Q9:Q12 K9:K12 K21 E18 E20:E21 Q20:Q21 F9:F12 E9:E11 K18 Q18">
      <formula1>$AA$4:$AA$18</formula1>
    </dataValidation>
    <dataValidation type="list" allowBlank="1" showInputMessage="1" showErrorMessage="1" sqref="E8">
      <formula1>$T$4:$T$18</formula1>
    </dataValidation>
  </dataValidations>
  <printOptions horizontalCentered="1"/>
  <pageMargins left="0.3937007874015748" right="0.3937007874015748" top="0.7874015748031497" bottom="0" header="0.5118110236220472" footer="0.5118110236220472"/>
  <pageSetup fitToHeight="1" fitToWidth="1" horizontalDpi="600" verticalDpi="600" orientation="landscape" paperSize="9" scale="45" r:id="rId1"/>
  <rowBreaks count="1" manualBreakCount="1">
    <brk id="4" max="19" man="1"/>
  </rowBreaks>
  <colBreaks count="1" manualBreakCount="1">
    <brk id="4" max="34" man="1"/>
  </colBreaks>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4">
      <selection activeCell="B24" sqref="B24:C24"/>
    </sheetView>
  </sheetViews>
  <sheetFormatPr defaultColWidth="7.57421875" defaultRowHeight="15"/>
  <cols>
    <col min="1" max="1" width="6.8515625" style="2" customWidth="1"/>
    <col min="2" max="2" width="52.7109375" style="2" customWidth="1"/>
    <col min="3" max="3" width="9.140625" style="2" customWidth="1"/>
    <col min="4" max="6" width="11.8515625" style="2" customWidth="1"/>
    <col min="7" max="247" width="9.140625" style="2" customWidth="1"/>
    <col min="248" max="248" width="2.421875" style="2" customWidth="1"/>
    <col min="249" max="249" width="1.421875" style="2" customWidth="1"/>
    <col min="250" max="250" width="5.00390625" style="2" customWidth="1"/>
    <col min="251" max="251" width="41.00390625" style="2" customWidth="1"/>
    <col min="252" max="252" width="9.140625" style="2" customWidth="1"/>
    <col min="253" max="16384" width="7.57421875" style="2" customWidth="1"/>
  </cols>
  <sheetData>
    <row r="1" spans="3:6" ht="18" customHeight="1">
      <c r="C1" s="57"/>
      <c r="D1" s="58"/>
      <c r="E1" s="58"/>
      <c r="F1" s="59" t="s">
        <v>153</v>
      </c>
    </row>
    <row r="2" spans="1:6" ht="15.75" customHeight="1">
      <c r="A2" s="201" t="s">
        <v>34</v>
      </c>
      <c r="B2" s="202"/>
      <c r="C2" s="202"/>
      <c r="D2" s="202"/>
      <c r="E2" s="202"/>
      <c r="F2" s="202"/>
    </row>
    <row r="3" spans="1:6" ht="33" customHeight="1">
      <c r="A3" s="203"/>
      <c r="B3" s="204"/>
      <c r="C3" s="204"/>
      <c r="D3" s="204"/>
      <c r="E3" s="204"/>
      <c r="F3" s="204"/>
    </row>
    <row r="4" spans="1:5" ht="16.5" thickBot="1">
      <c r="A4" s="4"/>
      <c r="B4" s="4"/>
      <c r="C4" s="4"/>
      <c r="D4" s="4"/>
      <c r="E4" s="4"/>
    </row>
    <row r="5" spans="1:6" s="3" customFormat="1" ht="15.75" thickBot="1">
      <c r="A5" s="53" t="s">
        <v>0</v>
      </c>
      <c r="B5" s="54" t="s">
        <v>17</v>
      </c>
      <c r="C5" s="54" t="s">
        <v>18</v>
      </c>
      <c r="D5" s="54" t="s">
        <v>164</v>
      </c>
      <c r="E5" s="54" t="s">
        <v>165</v>
      </c>
      <c r="F5" s="54" t="s">
        <v>166</v>
      </c>
    </row>
    <row r="6" spans="1:7" s="3" customFormat="1" ht="15">
      <c r="A6" s="71">
        <v>1</v>
      </c>
      <c r="B6" s="72">
        <v>2</v>
      </c>
      <c r="C6" s="73">
        <v>3</v>
      </c>
      <c r="D6" s="73">
        <v>4</v>
      </c>
      <c r="E6" s="73">
        <v>5</v>
      </c>
      <c r="F6" s="73">
        <v>4</v>
      </c>
      <c r="G6" s="14"/>
    </row>
    <row r="7" spans="1:7" s="3" customFormat="1" ht="75">
      <c r="A7" s="76" t="s">
        <v>4</v>
      </c>
      <c r="B7" s="75" t="s">
        <v>100</v>
      </c>
      <c r="C7" s="37" t="s">
        <v>19</v>
      </c>
      <c r="D7" s="38">
        <f>('Приложение 1'!D17-'Приложение 1'!E17)/'Приложение 1'!D17</f>
        <v>0.0018083412742865618</v>
      </c>
      <c r="E7" s="38">
        <f>('Приложение 1'!E6-'Приложение 1'!F6)/'Приложение 1'!E6</f>
        <v>0.0016117431415516353</v>
      </c>
      <c r="F7" s="38">
        <f>('Приложение 1'!F6-'Приложение 1'!G6)/'Приложение 1'!F6</f>
        <v>0.003388359553881348</v>
      </c>
      <c r="G7" s="14"/>
    </row>
    <row r="8" spans="1:7" s="3" customFormat="1" ht="90">
      <c r="A8" s="76" t="s">
        <v>5</v>
      </c>
      <c r="B8" s="69" t="s">
        <v>101</v>
      </c>
      <c r="C8" s="37" t="s">
        <v>19</v>
      </c>
      <c r="D8" s="38">
        <f>('Приложение 1'!D20-'Приложение 1'!E20)/'Приложение 1'!D20</f>
        <v>0.009426866736563195</v>
      </c>
      <c r="E8" s="38">
        <f>('Приложение 1'!E20-'Приложение 1'!F20)/'Приложение 1'!E20</f>
        <v>0.012754818402481223</v>
      </c>
      <c r="F8" s="38">
        <f>('Приложение 1'!F20-'Приложение 1'!G20)/'Приложение 1'!F20</f>
        <v>0.013716388589408154</v>
      </c>
      <c r="G8" s="14"/>
    </row>
    <row r="9" spans="1:7" s="3" customFormat="1" ht="105">
      <c r="A9" s="76" t="s">
        <v>11</v>
      </c>
      <c r="B9" s="69" t="s">
        <v>102</v>
      </c>
      <c r="C9" s="37" t="s">
        <v>19</v>
      </c>
      <c r="D9" s="38">
        <f>('Приложение 1'!D11-'Приложение 1'!E11)/'Приложение 1'!D11</f>
        <v>0.006269734286823968</v>
      </c>
      <c r="E9" s="38">
        <f>('Приложение 1'!E11-'Приложение 1'!F11)/'Приложение 1'!E11</f>
        <v>0.005467347885644669</v>
      </c>
      <c r="F9" s="38">
        <f>('Приложение 1'!F11-'Приложение 1'!G11)/'Приложение 1'!F11</f>
        <v>0.01153853800490935</v>
      </c>
      <c r="G9" s="14"/>
    </row>
    <row r="10" spans="1:7" s="3" customFormat="1" ht="105">
      <c r="A10" s="76">
        <v>4</v>
      </c>
      <c r="B10" s="69" t="s">
        <v>103</v>
      </c>
      <c r="C10" s="37" t="s">
        <v>19</v>
      </c>
      <c r="D10" s="38">
        <f>('Приложение 1'!D14-'Приложение 1'!E14)/'Приложение 1'!D14</f>
        <v>0</v>
      </c>
      <c r="E10" s="38">
        <v>0</v>
      </c>
      <c r="F10" s="38">
        <v>0</v>
      </c>
      <c r="G10" s="14"/>
    </row>
    <row r="11" spans="1:7" s="3" customFormat="1" ht="45">
      <c r="A11" s="76">
        <v>5</v>
      </c>
      <c r="B11" s="69" t="s">
        <v>81</v>
      </c>
      <c r="C11" s="37"/>
      <c r="D11" s="52"/>
      <c r="E11" s="52"/>
      <c r="F11" s="52"/>
      <c r="G11" s="14"/>
    </row>
    <row r="12" spans="1:7" s="3" customFormat="1" ht="15">
      <c r="A12" s="74" t="s">
        <v>111</v>
      </c>
      <c r="B12" s="69" t="s">
        <v>104</v>
      </c>
      <c r="C12" s="37" t="s">
        <v>19</v>
      </c>
      <c r="D12" s="70">
        <v>100</v>
      </c>
      <c r="E12" s="70">
        <v>100</v>
      </c>
      <c r="F12" s="70">
        <v>100</v>
      </c>
      <c r="G12" s="14"/>
    </row>
    <row r="13" spans="1:7" s="3" customFormat="1" ht="15">
      <c r="A13" s="74" t="s">
        <v>112</v>
      </c>
      <c r="B13" s="69" t="s">
        <v>105</v>
      </c>
      <c r="C13" s="37" t="s">
        <v>19</v>
      </c>
      <c r="D13" s="70">
        <v>100</v>
      </c>
      <c r="E13" s="70">
        <v>100</v>
      </c>
      <c r="F13" s="70">
        <v>100</v>
      </c>
      <c r="G13" s="14"/>
    </row>
    <row r="14" spans="1:7" s="3" customFormat="1" ht="15">
      <c r="A14" s="74" t="s">
        <v>113</v>
      </c>
      <c r="B14" s="69" t="s">
        <v>106</v>
      </c>
      <c r="C14" s="37" t="s">
        <v>19</v>
      </c>
      <c r="D14" s="70">
        <v>100</v>
      </c>
      <c r="E14" s="70">
        <v>100</v>
      </c>
      <c r="F14" s="70">
        <v>100</v>
      </c>
      <c r="G14" s="14"/>
    </row>
    <row r="15" spans="1:7" s="3" customFormat="1" ht="15">
      <c r="A15" s="74" t="s">
        <v>125</v>
      </c>
      <c r="B15" s="36" t="s">
        <v>107</v>
      </c>
      <c r="C15" s="37" t="s">
        <v>19</v>
      </c>
      <c r="D15" s="70">
        <v>100</v>
      </c>
      <c r="E15" s="70">
        <v>100</v>
      </c>
      <c r="F15" s="70">
        <v>100</v>
      </c>
      <c r="G15" s="14"/>
    </row>
    <row r="16" spans="1:7" s="3" customFormat="1" ht="30">
      <c r="A16" s="74" t="s">
        <v>37</v>
      </c>
      <c r="B16" s="36" t="s">
        <v>196</v>
      </c>
      <c r="C16" s="37" t="s">
        <v>3</v>
      </c>
      <c r="D16" s="70">
        <v>100</v>
      </c>
      <c r="E16" s="70">
        <v>100</v>
      </c>
      <c r="F16" s="70">
        <v>100</v>
      </c>
      <c r="G16" s="14"/>
    </row>
    <row r="17" spans="1:7" s="3" customFormat="1" ht="45">
      <c r="A17" s="76">
        <v>7</v>
      </c>
      <c r="B17" s="36" t="s">
        <v>155</v>
      </c>
      <c r="C17" s="37" t="s">
        <v>19</v>
      </c>
      <c r="D17" s="70">
        <f>'Приложение 1'!E55*100/'Приложение 1'!E54</f>
        <v>29.95090016366612</v>
      </c>
      <c r="E17" s="70">
        <f>'Приложение 1'!F55*100/'Приложение 1'!F54</f>
        <v>52.53682487725041</v>
      </c>
      <c r="F17" s="70">
        <f>'Приложение 1'!G55*100/'Приложение 1'!G54</f>
        <v>74.63175122749591</v>
      </c>
      <c r="G17" s="14"/>
    </row>
    <row r="18" spans="1:7" s="3" customFormat="1" ht="45" hidden="1">
      <c r="A18" s="76">
        <v>7</v>
      </c>
      <c r="B18" s="36" t="s">
        <v>108</v>
      </c>
      <c r="C18" s="37" t="s">
        <v>19</v>
      </c>
      <c r="D18" s="38">
        <f>('Приложение 1'!D32-'Приложение 1'!E32)/'Приложение 1'!D32</f>
        <v>0</v>
      </c>
      <c r="E18" s="38">
        <f>('Приложение 1'!E32-'Приложение 1'!F32)/'Приложение 1'!E32</f>
        <v>0.029003732727947366</v>
      </c>
      <c r="F18" s="38">
        <f>('Приложение 1'!F32-'Приложение 1'!G32)/'Приложение 1'!F32</f>
        <v>2.2480846905505163E-07</v>
      </c>
      <c r="G18" s="14"/>
    </row>
    <row r="19" spans="1:7" s="3" customFormat="1" ht="30" hidden="1">
      <c r="A19" s="76">
        <v>8</v>
      </c>
      <c r="B19" s="36" t="s">
        <v>109</v>
      </c>
      <c r="C19" s="37" t="s">
        <v>19</v>
      </c>
      <c r="D19" s="38" t="s">
        <v>118</v>
      </c>
      <c r="E19" s="38" t="s">
        <v>118</v>
      </c>
      <c r="F19" s="38" t="s">
        <v>118</v>
      </c>
      <c r="G19" s="14"/>
    </row>
    <row r="20" spans="1:7" s="3" customFormat="1" ht="30.75" hidden="1" thickBot="1">
      <c r="A20" s="17">
        <v>9</v>
      </c>
      <c r="B20" s="39" t="s">
        <v>110</v>
      </c>
      <c r="C20" s="40" t="s">
        <v>19</v>
      </c>
      <c r="D20" s="41">
        <v>100</v>
      </c>
      <c r="E20" s="41">
        <v>100</v>
      </c>
      <c r="F20" s="41">
        <v>100</v>
      </c>
      <c r="G20" s="14"/>
    </row>
    <row r="21" spans="1:7" s="3" customFormat="1" ht="45.75" hidden="1" thickBot="1">
      <c r="A21" s="17">
        <v>10</v>
      </c>
      <c r="B21" s="133" t="s">
        <v>155</v>
      </c>
      <c r="C21" s="134" t="s">
        <v>19</v>
      </c>
      <c r="D21" s="135" t="s">
        <v>118</v>
      </c>
      <c r="E21" s="41" t="s">
        <v>118</v>
      </c>
      <c r="F21" s="41" t="s">
        <v>118</v>
      </c>
      <c r="G21" s="14"/>
    </row>
    <row r="22" spans="1:7" ht="14.25" customHeight="1">
      <c r="A22" s="200"/>
      <c r="B22" s="200"/>
      <c r="C22" s="55"/>
      <c r="D22" s="55"/>
      <c r="E22" s="55"/>
      <c r="F22" s="56"/>
      <c r="G22" s="43"/>
    </row>
    <row r="23" spans="1:7" ht="18.75" customHeight="1">
      <c r="A23" s="12"/>
      <c r="B23" s="42"/>
      <c r="C23" s="42"/>
      <c r="D23" s="42"/>
      <c r="E23" s="42"/>
      <c r="F23" s="56"/>
      <c r="G23" s="43"/>
    </row>
    <row r="24" spans="1:7" ht="15.75" customHeight="1">
      <c r="A24" s="13"/>
      <c r="B24" s="205" t="s">
        <v>205</v>
      </c>
      <c r="C24" s="205"/>
      <c r="D24" s="56" t="s">
        <v>138</v>
      </c>
      <c r="F24" s="61" t="s">
        <v>35</v>
      </c>
      <c r="G24" s="43"/>
    </row>
    <row r="25" spans="1:7" ht="15.75">
      <c r="A25" s="12"/>
      <c r="B25" s="62" t="s">
        <v>139</v>
      </c>
      <c r="C25" s="13"/>
      <c r="D25" s="63" t="s">
        <v>135</v>
      </c>
      <c r="F25" s="32" t="s">
        <v>20</v>
      </c>
      <c r="G25" s="43"/>
    </row>
    <row r="26" spans="1:7" ht="15.75">
      <c r="A26" s="13"/>
      <c r="B26" s="199"/>
      <c r="C26" s="199"/>
      <c r="D26" s="12"/>
      <c r="E26" s="56"/>
      <c r="F26" s="56"/>
      <c r="G26" s="43"/>
    </row>
    <row r="27" spans="1:7" ht="15.75">
      <c r="A27" s="12"/>
      <c r="B27" s="62" t="s">
        <v>136</v>
      </c>
      <c r="C27" s="51"/>
      <c r="D27" s="56" t="s">
        <v>138</v>
      </c>
      <c r="E27" s="56"/>
      <c r="F27" s="61" t="s">
        <v>160</v>
      </c>
      <c r="G27" s="43"/>
    </row>
    <row r="28" spans="1:7" ht="15.75">
      <c r="A28" s="13"/>
      <c r="B28" s="51" t="s">
        <v>137</v>
      </c>
      <c r="C28" s="51"/>
      <c r="D28" s="63" t="s">
        <v>135</v>
      </c>
      <c r="E28" s="56"/>
      <c r="F28" s="32" t="s">
        <v>20</v>
      </c>
      <c r="G28" s="43"/>
    </row>
    <row r="29" spans="1:6" ht="15.75">
      <c r="A29" s="5"/>
      <c r="B29" s="5"/>
      <c r="C29" s="5"/>
      <c r="D29" s="5"/>
      <c r="E29" s="5"/>
      <c r="F29" s="5"/>
    </row>
  </sheetData>
  <sheetProtection selectLockedCells="1" selectUnlockedCells="1"/>
  <mergeCells count="4">
    <mergeCell ref="B26:C26"/>
    <mergeCell ref="A22:B22"/>
    <mergeCell ref="A2:F3"/>
    <mergeCell ref="B24:C24"/>
  </mergeCells>
  <printOptions/>
  <pageMargins left="0.7480314960629921" right="0.7480314960629921" top="0.5905511811023623" bottom="0.6692913385826772" header="0.1574803149606299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2017-11-22T09:10:47Z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