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energoneft-t.ru\files\ОУиСЭ\Сектор_Электро\!!!! Раскрытие информации\2024\Томск\19 г. абз. 2-3\План 2025\"/>
    </mc:Choice>
  </mc:AlternateContent>
  <bookViews>
    <workbookView xWindow="0" yWindow="0" windowWidth="28800" windowHeight="13635"/>
  </bookViews>
  <sheets>
    <sheet name="Форма 1" sheetId="1" r:id="rId1"/>
  </sheets>
  <externalReferences>
    <externalReference r:id="rId2"/>
    <externalReference r:id="rId3"/>
  </externalReferences>
  <definedNames>
    <definedName name="__IntlFixup" hidden="1">TRUE</definedName>
    <definedName name="_IDОтчета">178174</definedName>
    <definedName name="_IDШаблона">178176</definedName>
    <definedName name="_Параметр_1">"'02.2009'"</definedName>
    <definedName name="_Параметр_2">"'105'"</definedName>
    <definedName name="_Параметр_3">"'1.27'"</definedName>
    <definedName name="_Параметр_4">"'01.09.2008'"</definedName>
    <definedName name="_Параметр_5">"'22.09.2008'"</definedName>
    <definedName name="_Параметр_6">"'80169210'"</definedName>
    <definedName name="anscount" hidden="1">1</definedName>
    <definedName name="deleteRow_1">'Форма 1'!$E$34</definedName>
    <definedName name="god">[1]Титульный!$F$9</definedName>
    <definedName name="HTML_CodePage" hidden="1">1251</definedName>
    <definedName name="HTML_Description" hidden="1">""</definedName>
    <definedName name="HTML_Email" hidden="1">""</definedName>
    <definedName name="HTML_Header" hidden="1">"Лист1"</definedName>
    <definedName name="HTML_LastUpdate" hidden="1">"18.10.01"</definedName>
    <definedName name="HTML_LineAfter" hidden="1">FALSE</definedName>
    <definedName name="HTML_LineBefore" hidden="1">FALSE</definedName>
    <definedName name="HTML_Name" hidden="1">"Федецкий И.И."</definedName>
    <definedName name="HTML_OBDlg2" hidden="1">TRUE</definedName>
    <definedName name="HTML_OBDlg4" hidden="1">TRUE</definedName>
    <definedName name="HTML_OS" hidden="1">0</definedName>
    <definedName name="HTML_Title" hidden="1">"Климатические зоны Томской области"</definedName>
    <definedName name="limcount" hidden="1">1</definedName>
    <definedName name="object_type">[1]TEHSHEET!$F$2:$F$5</definedName>
    <definedName name="org">[1]Титульный!$F$13</definedName>
    <definedName name="other_el_List08">'[1]Разбивка по ГП'!$J$18:$L$18,'[1]Разбивка по ГП'!$N$18</definedName>
    <definedName name="other_pow_List08">'[1]Разбивка по ГП'!$J$24:$L$24,'[1]Разбивка по ГП'!$N$24</definedName>
    <definedName name="pIns_List08">'[1]Разбивка по ГП'!$E$17</definedName>
    <definedName name="region_name">[1]Титульный!$F$7</definedName>
    <definedName name="regionException_flag">[1]TEHSHEET!$E$2</definedName>
    <definedName name="SAPBEXrevision" hidden="1">1</definedName>
    <definedName name="SAPBEXsysID" hidden="1">"BW2"</definedName>
    <definedName name="SAPBEXwbID" hidden="1">"479GSPMTNK9HM4ZSIVE5K2SH6"</definedName>
    <definedName name="sencount" hidden="1">1</definedName>
    <definedName name="TOTAL">P1_TOTAL,P2_TOTAL,P3_TOTAL,P4_TOTAL,P5_TOTAL</definedName>
    <definedName name="version">[1]Инструкция!$B$3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33" i="1" l="1"/>
  <c r="Y33" i="1"/>
  <c r="Y31" i="1" s="1"/>
  <c r="X33" i="1"/>
  <c r="X31" i="1" s="1"/>
  <c r="W33" i="1"/>
  <c r="W31" i="1" s="1"/>
  <c r="V33" i="1"/>
  <c r="U33" i="1"/>
  <c r="U31" i="1" s="1"/>
  <c r="T33" i="1"/>
  <c r="T31" i="1" s="1"/>
  <c r="S33" i="1"/>
  <c r="S31" i="1" s="1"/>
  <c r="R33" i="1"/>
  <c r="Q33" i="1"/>
  <c r="Q31" i="1" s="1"/>
  <c r="P33" i="1"/>
  <c r="P31" i="1" s="1"/>
  <c r="O33" i="1"/>
  <c r="O31" i="1" s="1"/>
  <c r="N33" i="1"/>
  <c r="M33" i="1"/>
  <c r="M31" i="1" s="1"/>
  <c r="L33" i="1"/>
  <c r="L31" i="1" s="1"/>
  <c r="K33" i="1"/>
  <c r="K31" i="1" s="1"/>
  <c r="J33" i="1"/>
  <c r="I33" i="1"/>
  <c r="I31" i="1" s="1"/>
  <c r="H33" i="1"/>
  <c r="H31" i="1" s="1"/>
  <c r="G33" i="1"/>
  <c r="G31" i="1" s="1"/>
  <c r="E33" i="1"/>
  <c r="X32" i="1"/>
  <c r="J32" i="1"/>
  <c r="Z31" i="1"/>
  <c r="V31" i="1"/>
  <c r="R31" i="1"/>
  <c r="N31" i="1"/>
  <c r="J31" i="1"/>
  <c r="X30" i="1"/>
  <c r="J30" i="1"/>
  <c r="X29" i="1"/>
  <c r="J29" i="1"/>
  <c r="G27" i="1"/>
  <c r="X26" i="1"/>
  <c r="X24" i="1" s="1"/>
  <c r="J26" i="1"/>
  <c r="X25" i="1"/>
  <c r="J25" i="1"/>
  <c r="Z24" i="1"/>
  <c r="Y24" i="1"/>
  <c r="W24" i="1"/>
  <c r="V24" i="1"/>
  <c r="V27" i="1" s="1"/>
  <c r="U24" i="1"/>
  <c r="U28" i="1" s="1"/>
  <c r="T24" i="1"/>
  <c r="T28" i="1" s="1"/>
  <c r="S24" i="1"/>
  <c r="R24" i="1"/>
  <c r="R27" i="1" s="1"/>
  <c r="Q24" i="1"/>
  <c r="Q28" i="1" s="1"/>
  <c r="P24" i="1"/>
  <c r="P28" i="1" s="1"/>
  <c r="O24" i="1"/>
  <c r="N24" i="1"/>
  <c r="N27" i="1" s="1"/>
  <c r="M24" i="1"/>
  <c r="M28" i="1" s="1"/>
  <c r="L24" i="1"/>
  <c r="L28" i="1" s="1"/>
  <c r="K24" i="1"/>
  <c r="J24" i="1"/>
  <c r="I24" i="1"/>
  <c r="I28" i="1" s="1"/>
  <c r="H24" i="1"/>
  <c r="H28" i="1" s="1"/>
  <c r="J28" i="1" s="1"/>
  <c r="G24" i="1"/>
  <c r="G28" i="1" s="1"/>
  <c r="Z23" i="1"/>
  <c r="Z28" i="1" s="1"/>
  <c r="X23" i="1"/>
  <c r="Y23" i="1" s="1"/>
  <c r="K23" i="1"/>
  <c r="J23" i="1"/>
  <c r="J27" i="1" s="1"/>
  <c r="X21" i="1"/>
  <c r="J21" i="1"/>
  <c r="X20" i="1"/>
  <c r="J20" i="1"/>
  <c r="P19" i="1"/>
  <c r="H19" i="1"/>
  <c r="T18" i="1"/>
  <c r="L18" i="1"/>
  <c r="H18" i="1"/>
  <c r="G18" i="1"/>
  <c r="X17" i="1"/>
  <c r="J17" i="1"/>
  <c r="X16" i="1"/>
  <c r="J16" i="1"/>
  <c r="J15" i="1" s="1"/>
  <c r="Z15" i="1"/>
  <c r="Z19" i="1" s="1"/>
  <c r="Y15" i="1"/>
  <c r="Y19" i="1" s="1"/>
  <c r="W15" i="1"/>
  <c r="W19" i="1" s="1"/>
  <c r="V15" i="1"/>
  <c r="V19" i="1" s="1"/>
  <c r="U15" i="1"/>
  <c r="U19" i="1" s="1"/>
  <c r="T15" i="1"/>
  <c r="T19" i="1" s="1"/>
  <c r="S15" i="1"/>
  <c r="S18" i="1" s="1"/>
  <c r="R15" i="1"/>
  <c r="R19" i="1" s="1"/>
  <c r="Q15" i="1"/>
  <c r="Q19" i="1" s="1"/>
  <c r="P15" i="1"/>
  <c r="P18" i="1" s="1"/>
  <c r="O15" i="1"/>
  <c r="O19" i="1" s="1"/>
  <c r="N15" i="1"/>
  <c r="N19" i="1" s="1"/>
  <c r="M15" i="1"/>
  <c r="M19" i="1" s="1"/>
  <c r="L15" i="1"/>
  <c r="L19" i="1" s="1"/>
  <c r="K15" i="1"/>
  <c r="K18" i="1" s="1"/>
  <c r="I15" i="1"/>
  <c r="I19" i="1" s="1"/>
  <c r="H15" i="1"/>
  <c r="G15" i="1"/>
  <c r="G19" i="1" s="1"/>
  <c r="X14" i="1"/>
  <c r="J14" i="1"/>
  <c r="J19" i="1" s="1"/>
  <c r="U10" i="1"/>
  <c r="M10" i="1"/>
  <c r="D8" i="1"/>
  <c r="X2" i="1"/>
  <c r="X10" i="1" s="1"/>
  <c r="U2" i="1"/>
  <c r="T2" i="1"/>
  <c r="T10" i="1" s="1"/>
  <c r="Q2" i="1"/>
  <c r="Q10" i="1" s="1"/>
  <c r="P2" i="1"/>
  <c r="P10" i="1" s="1"/>
  <c r="M2" i="1"/>
  <c r="L2" i="1"/>
  <c r="L10" i="1" s="1"/>
  <c r="I2" i="1"/>
  <c r="I10" i="1" s="1"/>
  <c r="H2" i="1"/>
  <c r="H10" i="1" s="1"/>
  <c r="E1" i="1"/>
  <c r="W2" i="1" s="1"/>
  <c r="W10" i="1" s="1"/>
  <c r="O18" i="1" l="1"/>
  <c r="K19" i="1"/>
  <c r="S19" i="1"/>
  <c r="X19" i="1" s="1"/>
  <c r="W28" i="1"/>
  <c r="W27" i="1"/>
  <c r="R28" i="1"/>
  <c r="Y10" i="1"/>
  <c r="X15" i="1"/>
  <c r="X18" i="1" s="1"/>
  <c r="K28" i="1"/>
  <c r="K27" i="1"/>
  <c r="Z27" i="1"/>
  <c r="V28" i="1"/>
  <c r="N28" i="1"/>
  <c r="X28" i="1" s="1"/>
  <c r="W18" i="1"/>
  <c r="O28" i="1"/>
  <c r="O27" i="1"/>
  <c r="S28" i="1"/>
  <c r="S27" i="1"/>
  <c r="Z10" i="1"/>
  <c r="Y28" i="1"/>
  <c r="Y27" i="1"/>
  <c r="J2" i="1"/>
  <c r="J10" i="1" s="1"/>
  <c r="N2" i="1"/>
  <c r="N10" i="1" s="1"/>
  <c r="R2" i="1"/>
  <c r="R10" i="1" s="1"/>
  <c r="V2" i="1"/>
  <c r="V10" i="1" s="1"/>
  <c r="I18" i="1"/>
  <c r="M18" i="1"/>
  <c r="Q18" i="1"/>
  <c r="U18" i="1"/>
  <c r="Y18" i="1"/>
  <c r="H27" i="1"/>
  <c r="L27" i="1"/>
  <c r="P27" i="1"/>
  <c r="T27" i="1"/>
  <c r="X27" i="1"/>
  <c r="G2" i="1"/>
  <c r="G10" i="1" s="1"/>
  <c r="K2" i="1"/>
  <c r="K10" i="1" s="1"/>
  <c r="O2" i="1"/>
  <c r="O10" i="1" s="1"/>
  <c r="S2" i="1"/>
  <c r="S10" i="1" s="1"/>
  <c r="J18" i="1"/>
  <c r="N18" i="1"/>
  <c r="R18" i="1"/>
  <c r="V18" i="1"/>
  <c r="Z18" i="1"/>
  <c r="I27" i="1"/>
  <c r="M27" i="1"/>
  <c r="Q27" i="1"/>
  <c r="U27" i="1"/>
</calcChain>
</file>

<file path=xl/sharedStrings.xml><?xml version="1.0" encoding="utf-8"?>
<sst xmlns="http://schemas.openxmlformats.org/spreadsheetml/2006/main" count="137" uniqueCount="81">
  <si>
    <t>Год</t>
  </si>
  <si>
    <t>Первое полугодие</t>
  </si>
  <si>
    <t>Второе полугодие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</si>
  <si>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</si>
  <si>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</si>
  <si>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</si>
  <si>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</si>
  <si>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</si>
  <si>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</si>
  <si>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</si>
  <si>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</si>
  <si>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</si>
  <si>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</si>
  <si>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</si>
  <si>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</si>
  <si>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План</t>
  </si>
  <si>
    <t>Факт</t>
  </si>
  <si>
    <t>Форма 1</t>
  </si>
  <si>
    <t>№ п/п</t>
  </si>
  <si>
    <t>Наименование</t>
  </si>
  <si>
    <t>Ед. изм.</t>
  </si>
  <si>
    <t>Комментарии</t>
  </si>
  <si>
    <t>Предложение участника</t>
  </si>
  <si>
    <t>Электроэнергия</t>
  </si>
  <si>
    <t>L1</t>
  </si>
  <si>
    <t>Отпуск в сеть-энергия</t>
  </si>
  <si>
    <t>Поступление в сеть</t>
  </si>
  <si>
    <t>млн.кВтч</t>
  </si>
  <si>
    <t>L2</t>
  </si>
  <si>
    <t>Потери в электрической сети -энергия</t>
  </si>
  <si>
    <t>Потери в электрической сети, в т.ч. относимые на:</t>
  </si>
  <si>
    <t>L2.1</t>
  </si>
  <si>
    <t>собственное потребление</t>
  </si>
  <si>
    <t>2.1</t>
  </si>
  <si>
    <t>L2.2</t>
  </si>
  <si>
    <t>передачу сторонним потребителям (субабонентам)</t>
  </si>
  <si>
    <t>2.2</t>
  </si>
  <si>
    <t>L3</t>
  </si>
  <si>
    <t>Относительные потери-энергия</t>
  </si>
  <si>
    <t>Относительные потери</t>
  </si>
  <si>
    <t>%</t>
  </si>
  <si>
    <t>L4</t>
  </si>
  <si>
    <t>Полезный отпуск-энергия</t>
  </si>
  <si>
    <t>Отпуск из сети (полезный отпуск ), в т.ч. для</t>
  </si>
  <si>
    <t>L4.1</t>
  </si>
  <si>
    <t>собственного потребления</t>
  </si>
  <si>
    <t>4.1</t>
  </si>
  <si>
    <t>L4.2</t>
  </si>
  <si>
    <t>передачи сторонним потребителям (субабонентам)</t>
  </si>
  <si>
    <t>4.2</t>
  </si>
  <si>
    <t>Мощность</t>
  </si>
  <si>
    <t>L5</t>
  </si>
  <si>
    <t>5</t>
  </si>
  <si>
    <t>МВт</t>
  </si>
  <si>
    <t>L6</t>
  </si>
  <si>
    <t>6</t>
  </si>
  <si>
    <t>L6.1</t>
  </si>
  <si>
    <t>6.1</t>
  </si>
  <si>
    <t>L6.2</t>
  </si>
  <si>
    <t>6.2</t>
  </si>
  <si>
    <t>L7</t>
  </si>
  <si>
    <t>7</t>
  </si>
  <si>
    <t>L8</t>
  </si>
  <si>
    <t>8</t>
  </si>
  <si>
    <t>Отпуск из сети (полезный отпуск), в т.ч. для</t>
  </si>
  <si>
    <t>L8.1</t>
  </si>
  <si>
    <t>8.1</t>
  </si>
  <si>
    <t>L8.2</t>
  </si>
  <si>
    <t>8.2</t>
  </si>
  <si>
    <t>L9</t>
  </si>
  <si>
    <t>Заявленная мощность потребителей</t>
  </si>
  <si>
    <t>9</t>
  </si>
  <si>
    <t xml:space="preserve">Заявленная мощность </t>
  </si>
  <si>
    <t>L9.1</t>
  </si>
  <si>
    <t>9.1</t>
  </si>
  <si>
    <t>L9.2</t>
  </si>
  <si>
    <t>сторонних потребителей (субабонентов)</t>
  </si>
  <si>
    <t>9.2</t>
  </si>
  <si>
    <t>Предложение регулятора</t>
  </si>
  <si>
    <t xml:space="preserve">Руководитель организации </t>
  </si>
  <si>
    <t>Руководитель органа исполнительной власти субъекта Российской Федерации в области государственного регулирования тарифов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</si>
</sst>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"/>
  </numFmts>
  <fonts count="13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9"/>
      <color indexed="9"/>
      <name val="Arial Cyr"/>
      <charset val="204"/>
    </font>
    <font>
      <sz val="9"/>
      <color indexed="9"/>
      <name val="Tahoma"/>
      <family val="2"/>
      <charset val="204"/>
    </font>
    <font>
      <sz val="9"/>
      <color indexed="12"/>
      <name val="Tahoma"/>
      <family val="2"/>
      <charset val="204"/>
    </font>
    <font>
      <sz val="9"/>
      <name val="Tahoma"/>
      <family val="2"/>
      <charset val="204"/>
    </font>
    <font>
      <b/>
      <sz val="9"/>
      <color indexed="9"/>
      <name val="Tahoma"/>
      <family val="2"/>
      <charset val="204"/>
    </font>
    <font>
      <b/>
      <sz val="9"/>
      <color indexed="12"/>
      <name val="Tahoma"/>
      <family val="2"/>
      <charset val="204"/>
    </font>
    <font>
      <b/>
      <sz val="9"/>
      <name val="Tahoma"/>
      <family val="2"/>
      <charset val="204"/>
    </font>
    <font>
      <b/>
      <sz val="10"/>
      <name val="Tahoma"/>
      <family val="2"/>
      <charset val="204"/>
    </font>
    <font>
      <sz val="10"/>
      <name val="Arial Cyr"/>
    </font>
    <font>
      <sz val="9"/>
      <color indexed="23"/>
      <name val="Tahoma"/>
      <family val="2"/>
      <charset val="204"/>
    </font>
    <font>
      <sz val="9"/>
      <name val="Arial Cyr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theme="1" tint="0.499984740745262"/>
      </bottom>
      <diagonal/>
    </border>
    <border>
      <left/>
      <right/>
      <top/>
      <bottom style="thin">
        <color theme="1" tint="0.499984740745262"/>
      </bottom>
      <diagonal/>
    </border>
    <border>
      <left/>
      <right/>
      <top style="thin">
        <color indexed="22"/>
      </top>
      <bottom style="thin">
        <color theme="1" tint="0.499984740745262"/>
      </bottom>
      <diagonal/>
    </border>
    <border>
      <left/>
      <right style="thin">
        <color indexed="22"/>
      </right>
      <top style="thin">
        <color indexed="22"/>
      </top>
      <bottom style="thin">
        <color theme="1" tint="0.49998474074526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0" fillId="0" borderId="0"/>
  </cellStyleXfs>
  <cellXfs count="91">
    <xf numFmtId="0" fontId="0" fillId="0" borderId="0" xfId="0"/>
    <xf numFmtId="49" fontId="2" fillId="0" borderId="0" xfId="1" applyNumberFormat="1" applyFont="1" applyFill="1" applyAlignment="1" applyProtection="1">
      <alignment horizontal="left"/>
    </xf>
    <xf numFmtId="49" fontId="2" fillId="0" borderId="0" xfId="1" applyNumberFormat="1" applyFont="1" applyFill="1" applyProtection="1"/>
    <xf numFmtId="49" fontId="3" fillId="0" borderId="0" xfId="1" applyNumberFormat="1" applyFont="1" applyFill="1" applyProtection="1"/>
    <xf numFmtId="2" fontId="3" fillId="0" borderId="0" xfId="1" applyNumberFormat="1" applyFont="1" applyFill="1" applyProtection="1"/>
    <xf numFmtId="0" fontId="3" fillId="0" borderId="0" xfId="1" applyFont="1" applyFill="1" applyProtection="1"/>
    <xf numFmtId="0" fontId="2" fillId="0" borderId="0" xfId="1" applyFont="1" applyFill="1" applyAlignment="1" applyProtection="1">
      <alignment horizontal="right"/>
    </xf>
    <xf numFmtId="0" fontId="3" fillId="0" borderId="0" xfId="1" applyFont="1" applyFill="1" applyAlignment="1" applyProtection="1">
      <alignment horizontal="right"/>
    </xf>
    <xf numFmtId="0" fontId="2" fillId="0" borderId="0" xfId="1" applyFont="1" applyFill="1" applyProtection="1"/>
    <xf numFmtId="1" fontId="3" fillId="0" borderId="0" xfId="1" applyNumberFormat="1" applyFont="1" applyFill="1" applyAlignment="1" applyProtection="1">
      <alignment horizontal="left"/>
    </xf>
    <xf numFmtId="1" fontId="3" fillId="0" borderId="0" xfId="1" applyNumberFormat="1" applyFont="1" applyFill="1" applyProtection="1"/>
    <xf numFmtId="1" fontId="3" fillId="0" borderId="0" xfId="1" applyNumberFormat="1" applyFont="1" applyFill="1" applyAlignment="1" applyProtection="1">
      <alignment horizontal="center" vertical="center" wrapText="1"/>
    </xf>
    <xf numFmtId="1" fontId="3" fillId="0" borderId="0" xfId="1" applyNumberFormat="1" applyFont="1" applyFill="1" applyAlignment="1" applyProtection="1">
      <alignment horizontal="right"/>
    </xf>
    <xf numFmtId="0" fontId="3" fillId="0" borderId="0" xfId="1" applyNumberFormat="1" applyFont="1" applyFill="1" applyAlignment="1" applyProtection="1">
      <alignment horizontal="right"/>
    </xf>
    <xf numFmtId="0" fontId="3" fillId="0" borderId="0" xfId="1" applyFont="1" applyFill="1" applyAlignment="1" applyProtection="1">
      <alignment horizontal="right" vertical="center" wrapText="1"/>
    </xf>
    <xf numFmtId="0" fontId="3" fillId="0" borderId="0" xfId="1" applyNumberFormat="1" applyFont="1" applyAlignment="1" applyProtection="1">
      <alignment horizontal="left"/>
    </xf>
    <xf numFmtId="0" fontId="3" fillId="0" borderId="0" xfId="1" applyFont="1" applyProtection="1"/>
    <xf numFmtId="0" fontId="4" fillId="0" borderId="0" xfId="1" applyFont="1" applyProtection="1"/>
    <xf numFmtId="0" fontId="5" fillId="0" borderId="0" xfId="1" applyFont="1" applyAlignment="1" applyProtection="1">
      <alignment horizontal="center" vertical="center" wrapText="1"/>
    </xf>
    <xf numFmtId="0" fontId="5" fillId="0" borderId="0" xfId="1" applyFont="1" applyProtection="1"/>
    <xf numFmtId="0" fontId="3" fillId="0" borderId="0" xfId="1" applyFont="1" applyAlignment="1" applyProtection="1">
      <alignment horizontal="left"/>
    </xf>
    <xf numFmtId="0" fontId="6" fillId="0" borderId="0" xfId="1" applyFont="1" applyAlignment="1" applyProtection="1">
      <alignment horizontal="left"/>
    </xf>
    <xf numFmtId="0" fontId="6" fillId="0" borderId="0" xfId="1" applyFont="1" applyProtection="1"/>
    <xf numFmtId="0" fontId="7" fillId="0" borderId="0" xfId="1" applyFont="1" applyProtection="1"/>
    <xf numFmtId="0" fontId="8" fillId="0" borderId="0" xfId="1" applyFont="1" applyAlignment="1" applyProtection="1">
      <alignment horizontal="center" vertical="center" wrapText="1"/>
    </xf>
    <xf numFmtId="0" fontId="8" fillId="0" borderId="0" xfId="1" applyFont="1" applyProtection="1"/>
    <xf numFmtId="0" fontId="5" fillId="0" borderId="0" xfId="1" applyFont="1" applyAlignment="1" applyProtection="1">
      <alignment horizontal="right"/>
    </xf>
    <xf numFmtId="0" fontId="4" fillId="0" borderId="0" xfId="1" applyFont="1" applyAlignment="1" applyProtection="1">
      <alignment horizontal="centerContinuous" wrapText="1"/>
    </xf>
    <xf numFmtId="0" fontId="5" fillId="0" borderId="1" xfId="1" applyFont="1" applyFill="1" applyBorder="1" applyAlignment="1" applyProtection="1">
      <alignment horizontal="left" vertical="center" wrapText="1" indent="1"/>
    </xf>
    <xf numFmtId="0" fontId="9" fillId="0" borderId="0" xfId="1" applyFont="1" applyFill="1" applyBorder="1" applyAlignment="1" applyProtection="1">
      <alignment horizontal="center" vertical="center" wrapText="1"/>
    </xf>
    <xf numFmtId="0" fontId="5" fillId="0" borderId="0" xfId="1" applyFont="1" applyAlignment="1" applyProtection="1">
      <alignment horizontal="centerContinuous" wrapText="1"/>
    </xf>
    <xf numFmtId="0" fontId="3" fillId="0" borderId="0" xfId="1" applyFont="1" applyFill="1" applyBorder="1" applyAlignment="1" applyProtection="1">
      <alignment horizontal="left"/>
    </xf>
    <xf numFmtId="0" fontId="3" fillId="0" borderId="0" xfId="1" applyFont="1" applyFill="1" applyBorder="1" applyProtection="1"/>
    <xf numFmtId="0" fontId="4" fillId="0" borderId="0" xfId="1" applyFont="1" applyFill="1" applyBorder="1" applyProtection="1"/>
    <xf numFmtId="0" fontId="8" fillId="0" borderId="0" xfId="1" applyFont="1" applyFill="1" applyBorder="1" applyAlignment="1" applyProtection="1">
      <alignment horizontal="center"/>
    </xf>
    <xf numFmtId="0" fontId="5" fillId="0" borderId="0" xfId="1" applyFont="1" applyFill="1" applyBorder="1" applyProtection="1"/>
    <xf numFmtId="0" fontId="5" fillId="0" borderId="2" xfId="1" applyFont="1" applyFill="1" applyBorder="1" applyAlignment="1" applyProtection="1">
      <alignment horizontal="center" vertical="center" wrapText="1"/>
    </xf>
    <xf numFmtId="0" fontId="5" fillId="0" borderId="2" xfId="1" applyFont="1" applyFill="1" applyBorder="1" applyAlignment="1" applyProtection="1">
      <alignment horizontal="center" vertical="center"/>
    </xf>
    <xf numFmtId="0" fontId="5" fillId="0" borderId="2" xfId="2" applyFont="1" applyFill="1" applyBorder="1" applyAlignment="1" applyProtection="1">
      <alignment horizontal="center" vertical="center" wrapText="1"/>
    </xf>
    <xf numFmtId="0" fontId="11" fillId="2" borderId="0" xfId="1" applyFont="1" applyFill="1" applyBorder="1" applyAlignment="1" applyProtection="1">
      <alignment horizontal="center" vertical="center" wrapText="1"/>
    </xf>
    <xf numFmtId="0" fontId="5" fillId="3" borderId="3" xfId="1" applyFont="1" applyFill="1" applyBorder="1" applyAlignment="1" applyProtection="1">
      <alignment horizontal="left" vertical="center"/>
    </xf>
    <xf numFmtId="0" fontId="5" fillId="3" borderId="4" xfId="1" applyFont="1" applyFill="1" applyBorder="1" applyProtection="1"/>
    <xf numFmtId="0" fontId="5" fillId="3" borderId="5" xfId="1" applyFont="1" applyFill="1" applyBorder="1" applyAlignment="1" applyProtection="1">
      <alignment horizontal="center" vertical="center" wrapText="1"/>
    </xf>
    <xf numFmtId="164" fontId="5" fillId="3" borderId="5" xfId="1" applyNumberFormat="1" applyFont="1" applyFill="1" applyBorder="1" applyAlignment="1" applyProtection="1">
      <alignment horizontal="right" vertical="center" wrapText="1"/>
    </xf>
    <xf numFmtId="164" fontId="5" fillId="3" borderId="6" xfId="1" applyNumberFormat="1" applyFont="1" applyFill="1" applyBorder="1" applyAlignment="1" applyProtection="1">
      <alignment horizontal="right" vertical="center" wrapText="1"/>
    </xf>
    <xf numFmtId="0" fontId="8" fillId="4" borderId="7" xfId="1" applyFont="1" applyFill="1" applyBorder="1" applyAlignment="1" applyProtection="1">
      <alignment horizontal="center" vertical="center" wrapText="1"/>
    </xf>
    <xf numFmtId="0" fontId="5" fillId="4" borderId="7" xfId="1" applyFont="1" applyFill="1" applyBorder="1" applyAlignment="1" applyProtection="1">
      <alignment horizontal="left" vertical="center" wrapText="1"/>
    </xf>
    <xf numFmtId="0" fontId="8" fillId="4" borderId="7" xfId="1" applyFont="1" applyFill="1" applyBorder="1" applyAlignment="1" applyProtection="1">
      <alignment horizontal="center"/>
    </xf>
    <xf numFmtId="0" fontId="8" fillId="4" borderId="7" xfId="2" applyFont="1" applyFill="1" applyBorder="1" applyAlignment="1" applyProtection="1">
      <alignment horizontal="center" vertical="center" wrapText="1"/>
    </xf>
    <xf numFmtId="0" fontId="5" fillId="0" borderId="2" xfId="1" applyFont="1" applyBorder="1" applyAlignment="1" applyProtection="1">
      <alignment horizontal="center" vertical="center" wrapText="1"/>
    </xf>
    <xf numFmtId="0" fontId="5" fillId="0" borderId="2" xfId="1" applyFont="1" applyFill="1" applyBorder="1" applyAlignment="1" applyProtection="1">
      <alignment vertical="center" wrapText="1"/>
    </xf>
    <xf numFmtId="164" fontId="5" fillId="5" borderId="2" xfId="1" applyNumberFormat="1" applyFont="1" applyFill="1" applyBorder="1" applyAlignment="1" applyProtection="1">
      <alignment horizontal="right" vertical="center" wrapText="1"/>
      <protection locked="0"/>
    </xf>
    <xf numFmtId="164" fontId="5" fillId="6" borderId="2" xfId="1" applyNumberFormat="1" applyFont="1" applyFill="1" applyBorder="1" applyAlignment="1" applyProtection="1">
      <alignment horizontal="right" vertical="center"/>
    </xf>
    <xf numFmtId="164" fontId="5" fillId="6" borderId="2" xfId="1" applyNumberFormat="1" applyFont="1" applyFill="1" applyBorder="1" applyAlignment="1" applyProtection="1">
      <alignment horizontal="right" vertical="center" wrapText="1"/>
    </xf>
    <xf numFmtId="164" fontId="5" fillId="0" borderId="2" xfId="1" applyNumberFormat="1" applyFont="1" applyFill="1" applyBorder="1" applyAlignment="1" applyProtection="1">
      <alignment horizontal="right" vertical="center" wrapText="1"/>
    </xf>
    <xf numFmtId="164" fontId="5" fillId="6" borderId="2" xfId="1" applyNumberFormat="1" applyFont="1" applyFill="1" applyBorder="1" applyAlignment="1">
      <alignment horizontal="right" vertical="center"/>
    </xf>
    <xf numFmtId="0" fontId="5" fillId="0" borderId="2" xfId="1" applyFont="1" applyFill="1" applyBorder="1" applyAlignment="1" applyProtection="1">
      <alignment horizontal="left" vertical="center" wrapText="1" indent="1"/>
    </xf>
    <xf numFmtId="164" fontId="5" fillId="5" borderId="2" xfId="1" applyNumberFormat="1" applyFont="1" applyFill="1" applyBorder="1" applyAlignment="1" applyProtection="1">
      <alignment horizontal="right" vertical="center"/>
      <protection locked="0"/>
    </xf>
    <xf numFmtId="0" fontId="12" fillId="0" borderId="0" xfId="1" applyFont="1" applyProtection="1"/>
    <xf numFmtId="0" fontId="5" fillId="0" borderId="2" xfId="1" applyFont="1" applyBorder="1" applyAlignment="1" applyProtection="1">
      <alignment vertical="center" wrapText="1"/>
    </xf>
    <xf numFmtId="0" fontId="5" fillId="0" borderId="2" xfId="1" applyFont="1" applyBorder="1" applyAlignment="1" applyProtection="1">
      <alignment horizontal="center" vertical="center"/>
    </xf>
    <xf numFmtId="164" fontId="5" fillId="0" borderId="2" xfId="1" applyNumberFormat="1" applyFont="1" applyFill="1" applyBorder="1" applyAlignment="1" applyProtection="1">
      <alignment horizontal="right" vertical="center"/>
    </xf>
    <xf numFmtId="0" fontId="5" fillId="0" borderId="2" xfId="1" applyFont="1" applyBorder="1" applyAlignment="1" applyProtection="1">
      <alignment horizontal="left" vertical="center" wrapText="1" indent="1"/>
    </xf>
    <xf numFmtId="0" fontId="8" fillId="4" borderId="2" xfId="1" applyFont="1" applyFill="1" applyBorder="1" applyAlignment="1" applyProtection="1">
      <alignment horizontal="center" vertical="center" wrapText="1"/>
    </xf>
    <xf numFmtId="0" fontId="5" fillId="4" borderId="2" xfId="1" applyFont="1" applyFill="1" applyBorder="1" applyAlignment="1" applyProtection="1">
      <alignment horizontal="left" vertical="center" wrapText="1"/>
    </xf>
    <xf numFmtId="0" fontId="8" fillId="4" borderId="2" xfId="1" applyFont="1" applyFill="1" applyBorder="1" applyAlignment="1" applyProtection="1">
      <alignment horizontal="center" vertical="center"/>
    </xf>
    <xf numFmtId="164" fontId="8" fillId="4" borderId="2" xfId="2" applyNumberFormat="1" applyFont="1" applyFill="1" applyBorder="1" applyAlignment="1" applyProtection="1">
      <alignment horizontal="center" vertical="center" wrapText="1"/>
    </xf>
    <xf numFmtId="164" fontId="8" fillId="4" borderId="2" xfId="2" applyNumberFormat="1" applyFont="1" applyFill="1" applyBorder="1" applyAlignment="1">
      <alignment horizontal="center" vertical="center" wrapText="1"/>
    </xf>
    <xf numFmtId="0" fontId="0" fillId="0" borderId="2" xfId="1" applyFont="1" applyFill="1" applyBorder="1" applyAlignment="1" applyProtection="1">
      <alignment horizontal="left" vertical="center" wrapText="1" indent="1"/>
    </xf>
    <xf numFmtId="0" fontId="3" fillId="0" borderId="0" xfId="1" applyFont="1" applyFill="1" applyAlignment="1" applyProtection="1">
      <alignment horizontal="left"/>
    </xf>
    <xf numFmtId="0" fontId="4" fillId="0" borderId="0" xfId="1" applyFont="1" applyFill="1" applyProtection="1"/>
    <xf numFmtId="49" fontId="0" fillId="0" borderId="2" xfId="1" applyNumberFormat="1" applyFont="1" applyFill="1" applyBorder="1" applyAlignment="1" applyProtection="1">
      <alignment horizontal="center" vertical="center" wrapText="1"/>
    </xf>
    <xf numFmtId="0" fontId="0" fillId="0" borderId="2" xfId="1" applyFont="1" applyFill="1" applyBorder="1" applyAlignment="1" applyProtection="1">
      <alignment horizontal="left" vertical="center" wrapText="1" indent="2"/>
    </xf>
    <xf numFmtId="0" fontId="12" fillId="0" borderId="0" xfId="1" applyFont="1" applyFill="1" applyProtection="1"/>
    <xf numFmtId="0" fontId="0" fillId="3" borderId="3" xfId="1" applyFont="1" applyFill="1" applyBorder="1" applyAlignment="1" applyProtection="1">
      <alignment horizontal="left" vertical="center"/>
    </xf>
    <xf numFmtId="0" fontId="0" fillId="0" borderId="0" xfId="1" applyFont="1" applyFill="1" applyBorder="1" applyAlignment="1" applyProtection="1">
      <alignment horizontal="left" vertical="center"/>
    </xf>
    <xf numFmtId="0" fontId="5" fillId="0" borderId="0" xfId="1" applyFont="1" applyFill="1" applyBorder="1" applyAlignment="1" applyProtection="1">
      <alignment horizontal="center" vertical="center" wrapText="1"/>
    </xf>
    <xf numFmtId="164" fontId="5" fillId="0" borderId="0" xfId="1" applyNumberFormat="1" applyFont="1" applyFill="1" applyBorder="1" applyAlignment="1" applyProtection="1">
      <alignment horizontal="right" vertical="center" wrapText="1"/>
    </xf>
    <xf numFmtId="0" fontId="5" fillId="0" borderId="0" xfId="1" applyFont="1" applyFill="1" applyProtection="1"/>
    <xf numFmtId="0" fontId="5" fillId="0" borderId="0" xfId="1" applyFont="1" applyBorder="1" applyAlignment="1" applyProtection="1">
      <alignment vertical="center" wrapText="1"/>
    </xf>
    <xf numFmtId="0" fontId="5" fillId="0" borderId="0" xfId="1" applyFont="1" applyAlignment="1" applyProtection="1">
      <alignment horizontal="left" vertical="center" wrapText="1"/>
    </xf>
    <xf numFmtId="0" fontId="5" fillId="0" borderId="0" xfId="1" applyFont="1" applyAlignment="1" applyProtection="1">
      <alignment horizontal="left" vertical="center" wrapText="1"/>
    </xf>
    <xf numFmtId="0" fontId="5" fillId="0" borderId="8" xfId="1" applyFont="1" applyFill="1" applyBorder="1" applyAlignment="1" applyProtection="1">
      <alignment horizontal="center" wrapText="1"/>
    </xf>
    <xf numFmtId="0" fontId="5" fillId="0" borderId="0" xfId="1" applyFont="1" applyBorder="1" applyAlignment="1" applyProtection="1">
      <alignment vertical="top" wrapText="1"/>
    </xf>
    <xf numFmtId="0" fontId="5" fillId="0" borderId="0" xfId="1" applyFont="1" applyFill="1" applyBorder="1" applyAlignment="1" applyProtection="1">
      <alignment horizontal="center" vertical="top" wrapText="1"/>
    </xf>
    <xf numFmtId="0" fontId="5" fillId="0" borderId="0" xfId="1" applyFont="1" applyBorder="1" applyProtection="1"/>
    <xf numFmtId="0" fontId="2" fillId="0" borderId="0" xfId="1" applyFont="1" applyAlignment="1" applyProtection="1">
      <alignment horizontal="left"/>
    </xf>
    <xf numFmtId="0" fontId="2" fillId="0" borderId="0" xfId="1" applyFont="1" applyProtection="1"/>
    <xf numFmtId="0" fontId="8" fillId="0" borderId="0" xfId="1" applyFont="1" applyAlignment="1" applyProtection="1">
      <alignment horizontal="left" vertical="center" wrapText="1"/>
    </xf>
    <xf numFmtId="0" fontId="8" fillId="0" borderId="0" xfId="1" applyFont="1" applyAlignment="1" applyProtection="1">
      <alignment horizontal="left" vertical="center" wrapText="1"/>
    </xf>
    <xf numFmtId="0" fontId="8" fillId="0" borderId="0" xfId="1" applyFont="1" applyFill="1" applyBorder="1" applyAlignment="1" applyProtection="1">
      <alignment horizontal="center" vertical="top" wrapText="1"/>
    </xf>
  </cellXfs>
  <cellStyles count="3">
    <cellStyle name="Обычный" xfId="0" builtinId="0"/>
    <cellStyle name="Обычный_FORM3.1" xfId="1"/>
    <cellStyle name="Обычный_Форма 4 Станция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28575</xdr:colOff>
      <xdr:row>6</xdr:row>
      <xdr:rowOff>28575</xdr:rowOff>
    </xdr:from>
    <xdr:to>
      <xdr:col>3</xdr:col>
      <xdr:colOff>77175</xdr:colOff>
      <xdr:row>7</xdr:row>
      <xdr:rowOff>160995</xdr:rowOff>
    </xdr:to>
    <xdr:pic macro="[0]!modList00.FREEZE_PANES">
      <xdr:nvPicPr>
        <xdr:cNvPr id="2" name="FREEZE_PANES_G12" descr="Без имени-1">
          <a:extLst>
            <a:ext uri="{FF2B5EF4-FFF2-40B4-BE49-F238E27FC236}">
              <a16:creationId xmlns:a16="http://schemas.microsoft.com/office/drawing/2014/main" xmlns="" id="{49931BBD-E076-4286-B7C0-54D315C968B5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296250" cy="2752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5;&#1083;&#1072;&#1085;&#1086;&#1074;&#1099;&#1081;%20&#1073;&#1072;&#1083;&#1072;&#1085;&#1089;%202025_&#1058;&#1086;&#1084;&#1089;&#1082;&#1080;&#1081;%20&#1088;&#1077;&#1075;&#1080;&#1086;&#1085;.xlsb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&#1059;&#1080;&#1057;&#1069;/&#1057;&#1077;&#1082;&#1090;&#1086;&#1088;_&#1069;&#1083;&#1077;&#1082;&#1090;&#1088;&#1086;/&#1056;&#1077;&#1072;&#1083;&#1080;&#1079;&#1072;&#1094;&#1080;&#1103;_&#1069;&#1083;&#1077;&#1082;&#1090;&#1088;&#1086;&#1101;&#1085;&#1077;&#1088;&#1075;&#1080;&#1080;_2024/&#1047;&#1072;&#1087;&#1088;&#1086;&#1089;&#1099;%20&#1087;&#1080;&#1089;&#1100;&#1084;&#1072;/&#1044;&#1058;&#1056;%20&#1058;&#1054;/&#1054;%20&#1087;&#1088;&#1077;&#1076;&#1086;&#1089;&#1090;&#1072;&#1074;&#1083;&#1077;&#1085;&#1080;&#1080;%20&#1087;&#1088;&#1077;&#1076;&#1083;&#1086;&#1078;&#1077;&#1085;&#1080;&#1081;%20&#1087;&#1086;%20&#1087;&#1088;&#1086;&#1075;&#1085;&#1086;&#1079;&#1085;&#1086;&#1084;&#1091;%20&#1073;&#1072;&#1083;&#1072;&#1085;&#1089;&#1091;%20&#1085;&#1072;%202025%20&#1075;&#1086;&#1076;_15.03.2024/FORM3.1.2024.ORG(v1.0)_&#1069;&#1053;&#1058;_&#1058;&#1086;&#1084;&#1089;&#1082;_2025_&#1086;&#1090;%2018.03.2024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Prov"/>
      <sheetName val="modList08"/>
      <sheetName val="modReestr"/>
      <sheetName val="Инструкция"/>
      <sheetName val="Лог обновления"/>
      <sheetName val="Титульный"/>
      <sheetName val="Форма 1"/>
      <sheetName val="Разбивка по ГП"/>
      <sheetName val="Сравнение (Форма 1)"/>
      <sheetName val="Сравнение (Разбивка по ГП)"/>
      <sheetName val="Субабоненты"/>
      <sheetName val="Комментарии"/>
      <sheetName val="Проверка"/>
      <sheetName val="TEHSHEET"/>
      <sheetName val="AllSheetsInThisWorkbook"/>
      <sheetName val="et_union_hor"/>
      <sheetName val="modHTTP"/>
      <sheetName val="modfrmReestr"/>
      <sheetName val="modfrmReestrSub"/>
      <sheetName val="modfrmRegion"/>
      <sheetName val="modfrmFindEGRUL"/>
      <sheetName val="modfrmAuthorization"/>
      <sheetName val="modfrmDateChoose"/>
      <sheetName val="REESTR_ORG"/>
      <sheetName val="REESTR_SUB_ORG"/>
      <sheetName val="REESTR_EGRUL"/>
      <sheetName val="modClassifierValidate"/>
      <sheetName val="modHyp"/>
      <sheetName val="modList00"/>
      <sheetName val="modList03"/>
      <sheetName val="modList04"/>
      <sheetName val="modList07"/>
      <sheetName val="modList09"/>
      <sheetName val="mod_Coms"/>
      <sheetName val="modPreload"/>
      <sheetName val="modInstruction"/>
      <sheetName val="modUpdTemplMain"/>
      <sheetName val="modfrmCheckUpdates"/>
    </sheetNames>
    <sheetDataSet>
      <sheetData sheetId="0" refreshError="1"/>
      <sheetData sheetId="1" refreshError="1"/>
      <sheetData sheetId="2" refreshError="1"/>
      <sheetData sheetId="3">
        <row r="3">
          <cell r="B3" t="str">
            <v>Версия 1.0.3</v>
          </cell>
        </row>
      </sheetData>
      <sheetData sheetId="4" refreshError="1"/>
      <sheetData sheetId="5">
        <row r="7">
          <cell r="F7" t="str">
            <v>Томская область</v>
          </cell>
        </row>
        <row r="9">
          <cell r="F9">
            <v>2025</v>
          </cell>
        </row>
        <row r="13">
          <cell r="F13" t="str">
            <v>ООО "Энергонефть Томск"</v>
          </cell>
        </row>
      </sheetData>
      <sheetData sheetId="6"/>
      <sheetData sheetId="7">
        <row r="17">
          <cell r="E17" t="str">
            <v>Добавить организацию</v>
          </cell>
        </row>
      </sheetData>
      <sheetData sheetId="8" refreshError="1"/>
      <sheetData sheetId="9" refreshError="1"/>
      <sheetData sheetId="10">
        <row r="13">
          <cell r="H13">
            <v>186.9453346663517</v>
          </cell>
          <cell r="I13">
            <v>195.40896724432369</v>
          </cell>
          <cell r="J13">
            <v>189.14732578114925</v>
          </cell>
          <cell r="K13">
            <v>192.27814651273647</v>
          </cell>
          <cell r="L13">
            <v>184.71006192986147</v>
          </cell>
          <cell r="M13">
            <v>180.44309990199559</v>
          </cell>
          <cell r="N13">
            <v>179.70717105468762</v>
          </cell>
          <cell r="O13">
            <v>172.87322594866461</v>
          </cell>
          <cell r="P13">
            <v>176.32868880557641</v>
          </cell>
          <cell r="Q13">
            <v>171.1394100232759</v>
          </cell>
          <cell r="R13">
            <v>170.64355008924383</v>
          </cell>
          <cell r="S13">
            <v>174.10843848780061</v>
          </cell>
          <cell r="T13">
            <v>175.90642981251074</v>
          </cell>
          <cell r="U13">
            <v>176.32709476343626</v>
          </cell>
          <cell r="V13">
            <v>184.34838242066735</v>
          </cell>
          <cell r="W13">
            <v>191.88695609664262</v>
          </cell>
          <cell r="X13">
            <v>199.02796018714375</v>
          </cell>
          <cell r="Y13">
            <v>179.39503396597044</v>
          </cell>
          <cell r="Z13">
            <v>179.39503396597044</v>
          </cell>
          <cell r="AA13">
            <v>179.39503396597044</v>
          </cell>
        </row>
      </sheetData>
      <sheetData sheetId="11" refreshError="1"/>
      <sheetData sheetId="12" refreshError="1"/>
      <sheetData sheetId="13">
        <row r="2">
          <cell r="E2">
            <v>0</v>
          </cell>
          <cell r="F2" t="str">
            <v>ГП/НЭСК "первого уровня"</v>
          </cell>
        </row>
        <row r="3">
          <cell r="F3" t="str">
            <v>ГП/НЭСК не "первого уровня" (из ЕГРЮЛ)</v>
          </cell>
        </row>
        <row r="4">
          <cell r="F4" t="str">
            <v>Розничная генерация ВИЭ</v>
          </cell>
        </row>
        <row r="5">
          <cell r="F5" t="str">
            <v>Розничная генерация (за исключением ВИЭ)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Лог обновления"/>
      <sheetName val="Титульный"/>
      <sheetName val="Форма 3.1"/>
      <sheetName val="Форма 3.1 (кварталы)"/>
      <sheetName val="Сравнение"/>
      <sheetName val="Форма 16"/>
      <sheetName val="Субабоненты"/>
      <sheetName val="Субабоненты (кварталы)"/>
      <sheetName val="Комментарии"/>
      <sheetName val="Проверка"/>
      <sheetName val="TEHSHEET"/>
      <sheetName val="AllSheetsInThisWorkbook"/>
      <sheetName val="et_union_hor"/>
      <sheetName val="modProv"/>
      <sheetName val="modHTTP"/>
      <sheetName val="modReestr"/>
      <sheetName val="modfrmReestr"/>
      <sheetName val="modfrmRegion"/>
      <sheetName val="modfrmAuthorization"/>
      <sheetName val="modfrmDateChoose"/>
      <sheetName val="REESTR_ORG"/>
      <sheetName val="modClassifierValidate"/>
      <sheetName val="modHyp"/>
      <sheetName val="modList00"/>
      <sheetName val="modList03"/>
      <sheetName val="modList04"/>
      <sheetName val="modList07"/>
      <sheetName val="modInstruction"/>
      <sheetName val="modUpdTemplMain"/>
      <sheetName val="modfrmCheckUpdates"/>
    </sheetNames>
    <sheetDataSet>
      <sheetData sheetId="0" refreshError="1"/>
      <sheetData sheetId="1" refreshError="1"/>
      <sheetData sheetId="2" refreshError="1"/>
      <sheetData sheetId="3">
        <row r="23">
          <cell r="I23">
            <v>199.31258244832358</v>
          </cell>
        </row>
      </sheetData>
      <sheetData sheetId="4" refreshError="1"/>
      <sheetData sheetId="5" refreshError="1"/>
      <sheetData sheetId="6" refreshError="1"/>
      <sheetData sheetId="7">
        <row r="16">
          <cell r="H16">
            <v>0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1">
    <tabColor indexed="30"/>
  </sheetPr>
  <dimension ref="A1:AA43"/>
  <sheetViews>
    <sheetView showGridLines="0" tabSelected="1" topLeftCell="C1" zoomScaleNormal="100" zoomScaleSheetLayoutView="55" workbookViewId="0">
      <pane xSplit="4" ySplit="11" topLeftCell="L12" activePane="bottomRight" state="frozen"/>
      <selection activeCell="C7" sqref="C7"/>
      <selection pane="topRight" activeCell="G7" sqref="G7"/>
      <selection pane="bottomLeft" activeCell="C12" sqref="C12"/>
      <selection pane="bottomRight" activeCell="U46" sqref="U46"/>
    </sheetView>
  </sheetViews>
  <sheetFormatPr defaultColWidth="14.140625" defaultRowHeight="12" x14ac:dyDescent="0.2"/>
  <cols>
    <col min="1" max="1" width="14.140625" style="86" hidden="1" customWidth="1"/>
    <col min="2" max="2" width="14.140625" style="87" hidden="1" customWidth="1"/>
    <col min="3" max="3" width="3.7109375" style="17" customWidth="1"/>
    <col min="4" max="4" width="7.140625" style="18" customWidth="1"/>
    <col min="5" max="5" width="41.85546875" style="19" customWidth="1"/>
    <col min="6" max="6" width="9.85546875" style="19" customWidth="1"/>
    <col min="7" max="11" width="10.7109375" style="19" hidden="1" customWidth="1"/>
    <col min="12" max="24" width="10.7109375" style="19" customWidth="1"/>
    <col min="25" max="26" width="10.7109375" style="19" hidden="1" customWidth="1"/>
    <col min="27" max="27" width="35.42578125" style="19" hidden="1" customWidth="1"/>
    <col min="28" max="42" width="14.140625" style="58"/>
    <col min="43" max="58" width="14.140625" style="58" customWidth="1"/>
    <col min="59" max="16384" width="14.140625" style="58"/>
  </cols>
  <sheetData>
    <row r="1" spans="1:27" s="8" customFormat="1" hidden="1" x14ac:dyDescent="0.2">
      <c r="A1" s="1"/>
      <c r="B1" s="2">
        <v>0</v>
      </c>
      <c r="C1" s="3">
        <v>0</v>
      </c>
      <c r="D1" s="3">
        <v>0</v>
      </c>
      <c r="E1" s="4">
        <f>god</f>
        <v>2025</v>
      </c>
      <c r="F1" s="5"/>
      <c r="G1" s="6" t="s">
        <v>0</v>
      </c>
      <c r="H1" s="6" t="s">
        <v>1</v>
      </c>
      <c r="I1" s="6" t="s">
        <v>2</v>
      </c>
      <c r="J1" s="7" t="s">
        <v>0</v>
      </c>
      <c r="K1" s="7" t="s">
        <v>0</v>
      </c>
      <c r="L1" s="7" t="s">
        <v>3</v>
      </c>
      <c r="M1" s="7" t="s">
        <v>4</v>
      </c>
      <c r="N1" s="7" t="s">
        <v>5</v>
      </c>
      <c r="O1" s="7" t="s">
        <v>6</v>
      </c>
      <c r="P1" s="7" t="s">
        <v>7</v>
      </c>
      <c r="Q1" s="7" t="s">
        <v>8</v>
      </c>
      <c r="R1" s="7" t="s">
        <v>9</v>
      </c>
      <c r="S1" s="7" t="s">
        <v>10</v>
      </c>
      <c r="T1" s="7" t="s">
        <v>11</v>
      </c>
      <c r="U1" s="7" t="s">
        <v>12</v>
      </c>
      <c r="V1" s="7" t="s">
        <v>13</v>
      </c>
      <c r="W1" s="7" t="s">
        <v>14</v>
      </c>
      <c r="X1" s="7" t="s">
        <v>0</v>
      </c>
      <c r="Y1" s="7"/>
      <c r="Z1" s="7"/>
      <c r="AA1" s="5"/>
    </row>
    <row r="2" spans="1:27" s="10" customFormat="1" ht="11.25" hidden="1" x14ac:dyDescent="0.15">
      <c r="A2" s="9"/>
      <c r="D2" s="11"/>
      <c r="G2" s="12">
        <f>$E$1-2</f>
        <v>2023</v>
      </c>
      <c r="H2" s="12">
        <f>$E$1-2</f>
        <v>2023</v>
      </c>
      <c r="I2" s="12">
        <f>$E$1-2</f>
        <v>2023</v>
      </c>
      <c r="J2" s="12">
        <f>$E$1-2</f>
        <v>2023</v>
      </c>
      <c r="K2" s="12">
        <f>$E$1-1</f>
        <v>2024</v>
      </c>
      <c r="L2" s="12">
        <f t="shared" ref="L2:X2" si="0">$E$1</f>
        <v>2025</v>
      </c>
      <c r="M2" s="12">
        <f t="shared" si="0"/>
        <v>2025</v>
      </c>
      <c r="N2" s="12">
        <f t="shared" si="0"/>
        <v>2025</v>
      </c>
      <c r="O2" s="12">
        <f t="shared" si="0"/>
        <v>2025</v>
      </c>
      <c r="P2" s="12">
        <f t="shared" si="0"/>
        <v>2025</v>
      </c>
      <c r="Q2" s="12">
        <f t="shared" si="0"/>
        <v>2025</v>
      </c>
      <c r="R2" s="12">
        <f t="shared" si="0"/>
        <v>2025</v>
      </c>
      <c r="S2" s="12">
        <f t="shared" si="0"/>
        <v>2025</v>
      </c>
      <c r="T2" s="12">
        <f t="shared" si="0"/>
        <v>2025</v>
      </c>
      <c r="U2" s="12">
        <f t="shared" si="0"/>
        <v>2025</v>
      </c>
      <c r="V2" s="12">
        <f t="shared" si="0"/>
        <v>2025</v>
      </c>
      <c r="W2" s="12">
        <f t="shared" si="0"/>
        <v>2025</v>
      </c>
      <c r="X2" s="12">
        <f t="shared" si="0"/>
        <v>2025</v>
      </c>
      <c r="Y2" s="12"/>
      <c r="Z2" s="12"/>
    </row>
    <row r="3" spans="1:27" s="7" customFormat="1" ht="11.25" hidden="1" x14ac:dyDescent="0.15">
      <c r="A3" s="13"/>
      <c r="D3" s="14"/>
      <c r="G3" s="7" t="s">
        <v>15</v>
      </c>
      <c r="H3" s="7" t="s">
        <v>16</v>
      </c>
      <c r="I3" s="7" t="s">
        <v>16</v>
      </c>
      <c r="J3" s="7" t="s">
        <v>16</v>
      </c>
      <c r="K3" s="7" t="s">
        <v>15</v>
      </c>
      <c r="L3" s="7" t="s">
        <v>15</v>
      </c>
      <c r="M3" s="7" t="s">
        <v>15</v>
      </c>
      <c r="N3" s="7" t="s">
        <v>15</v>
      </c>
      <c r="O3" s="7" t="s">
        <v>15</v>
      </c>
      <c r="P3" s="7" t="s">
        <v>15</v>
      </c>
      <c r="Q3" s="7" t="s">
        <v>15</v>
      </c>
      <c r="R3" s="7" t="s">
        <v>15</v>
      </c>
      <c r="S3" s="7" t="s">
        <v>15</v>
      </c>
      <c r="T3" s="7" t="s">
        <v>15</v>
      </c>
      <c r="U3" s="7" t="s">
        <v>15</v>
      </c>
      <c r="V3" s="7" t="s">
        <v>15</v>
      </c>
      <c r="W3" s="7" t="s">
        <v>15</v>
      </c>
      <c r="X3" s="7" t="s">
        <v>15</v>
      </c>
    </row>
    <row r="4" spans="1:27" s="19" customFormat="1" ht="11.25" hidden="1" x14ac:dyDescent="0.15">
      <c r="A4" s="15"/>
      <c r="B4" s="16"/>
      <c r="C4" s="17"/>
      <c r="D4" s="18"/>
    </row>
    <row r="5" spans="1:27" s="19" customFormat="1" ht="11.25" hidden="1" x14ac:dyDescent="0.15">
      <c r="A5" s="15"/>
      <c r="B5" s="16"/>
      <c r="C5" s="17"/>
      <c r="D5" s="18"/>
    </row>
    <row r="6" spans="1:27" s="19" customFormat="1" ht="11.25" hidden="1" x14ac:dyDescent="0.15">
      <c r="A6" s="20"/>
      <c r="B6" s="16"/>
      <c r="C6" s="17"/>
      <c r="D6" s="18"/>
    </row>
    <row r="7" spans="1:27" s="25" customFormat="1" ht="11.25" x14ac:dyDescent="0.15">
      <c r="A7" s="21"/>
      <c r="B7" s="22"/>
      <c r="C7" s="23"/>
      <c r="D7" s="24"/>
      <c r="AA7" s="26" t="s">
        <v>17</v>
      </c>
    </row>
    <row r="8" spans="1:27" s="19" customFormat="1" ht="29.25" customHeight="1" x14ac:dyDescent="0.15">
      <c r="A8" s="20"/>
      <c r="B8" s="16"/>
      <c r="C8" s="27"/>
      <c r="D8" s="28" t="str">
        <f>"Предложения " &amp; org &amp; " по технологическому расходу электроэнергии (мощности) - потерям в электрических сетях на "&amp; god &amp;" год в субъекте РФ: "&amp;region_name</f>
        <v>Предложения ООО "Энергонефть Томск" по технологическому расходу электроэнергии (мощности) - потерям в электрических сетях на 2025 год в субъекте РФ: Томская область</v>
      </c>
      <c r="E8" s="28"/>
      <c r="F8" s="28"/>
      <c r="G8" s="28"/>
      <c r="H8" s="28"/>
      <c r="I8" s="28"/>
      <c r="J8" s="28"/>
      <c r="K8" s="28"/>
      <c r="L8" s="28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30"/>
    </row>
    <row r="9" spans="1:27" s="35" customFormat="1" ht="3" customHeight="1" x14ac:dyDescent="0.15">
      <c r="A9" s="31"/>
      <c r="B9" s="32"/>
      <c r="C9" s="33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  <c r="W9" s="34"/>
      <c r="X9" s="34"/>
      <c r="Y9" s="34"/>
      <c r="Z9" s="34"/>
    </row>
    <row r="10" spans="1:27" s="19" customFormat="1" ht="52.5" customHeight="1" x14ac:dyDescent="0.15">
      <c r="A10" s="20"/>
      <c r="B10" s="16"/>
      <c r="C10" s="17"/>
      <c r="D10" s="36" t="s">
        <v>18</v>
      </c>
      <c r="E10" s="36" t="s">
        <v>19</v>
      </c>
      <c r="F10" s="37" t="s">
        <v>20</v>
      </c>
      <c r="G10" s="38" t="str">
        <f t="shared" ref="G10:X10" si="1">G3&amp;" "&amp;G2&amp;" "&amp;G1</f>
        <v>План 2023 Год</v>
      </c>
      <c r="H10" s="38" t="str">
        <f t="shared" si="1"/>
        <v>Факт 2023 Первое полугодие</v>
      </c>
      <c r="I10" s="38" t="str">
        <f t="shared" si="1"/>
        <v>Факт 2023 Второе полугодие</v>
      </c>
      <c r="J10" s="38" t="str">
        <f t="shared" si="1"/>
        <v>Факт 2023 Год</v>
      </c>
      <c r="K10" s="38" t="str">
        <f t="shared" si="1"/>
        <v>План 2024 Год</v>
      </c>
      <c r="L10" s="38" t="str">
        <f t="shared" si="1"/>
        <v>План 2025 Январь</v>
      </c>
      <c r="M10" s="38" t="str">
        <f t="shared" si="1"/>
        <v>План 2025 Февраль</v>
      </c>
      <c r="N10" s="38" t="str">
        <f t="shared" si="1"/>
        <v>План 2025 Март</v>
      </c>
      <c r="O10" s="38" t="str">
        <f t="shared" si="1"/>
        <v>План 2025 Апрель</v>
      </c>
      <c r="P10" s="38" t="str">
        <f t="shared" si="1"/>
        <v>План 2025 Май</v>
      </c>
      <c r="Q10" s="38" t="str">
        <f t="shared" si="1"/>
        <v>План 2025 Июнь</v>
      </c>
      <c r="R10" s="38" t="str">
        <f t="shared" si="1"/>
        <v>План 2025 Июль</v>
      </c>
      <c r="S10" s="38" t="str">
        <f t="shared" si="1"/>
        <v>План 2025 Август</v>
      </c>
      <c r="T10" s="38" t="str">
        <f t="shared" si="1"/>
        <v>План 2025 Сентябрь</v>
      </c>
      <c r="U10" s="38" t="str">
        <f t="shared" si="1"/>
        <v>План 2025 Октябрь</v>
      </c>
      <c r="V10" s="38" t="str">
        <f t="shared" si="1"/>
        <v>План 2025 Ноябрь</v>
      </c>
      <c r="W10" s="38" t="str">
        <f t="shared" si="1"/>
        <v>План 2025 Декабрь</v>
      </c>
      <c r="X10" s="38" t="str">
        <f t="shared" si="1"/>
        <v>План 2025 Год</v>
      </c>
      <c r="Y10" s="38" t="str">
        <f>X3&amp;" "&amp;X2 + 1 &amp;" "&amp;X1</f>
        <v>План 2026 Год</v>
      </c>
      <c r="Z10" s="38" t="str">
        <f>X3&amp;" "&amp;X2 + 2&amp;" "&amp;X1</f>
        <v>План 2027 Год</v>
      </c>
      <c r="AA10" s="38" t="s">
        <v>21</v>
      </c>
    </row>
    <row r="11" spans="1:27" s="19" customFormat="1" ht="11.25" x14ac:dyDescent="0.15">
      <c r="A11" s="20"/>
      <c r="B11" s="16"/>
      <c r="C11" s="17"/>
      <c r="D11" s="39">
        <v>1</v>
      </c>
      <c r="E11" s="39">
        <v>2</v>
      </c>
      <c r="F11" s="39">
        <v>3</v>
      </c>
      <c r="G11" s="39">
        <v>4</v>
      </c>
      <c r="H11" s="39">
        <v>5</v>
      </c>
      <c r="I11" s="39">
        <v>6</v>
      </c>
      <c r="J11" s="39">
        <v>7</v>
      </c>
      <c r="K11" s="39">
        <v>8</v>
      </c>
      <c r="L11" s="39">
        <v>9</v>
      </c>
      <c r="M11" s="39">
        <v>10</v>
      </c>
      <c r="N11" s="39">
        <v>11</v>
      </c>
      <c r="O11" s="39">
        <v>12</v>
      </c>
      <c r="P11" s="39">
        <v>13</v>
      </c>
      <c r="Q11" s="39">
        <v>14</v>
      </c>
      <c r="R11" s="39">
        <v>15</v>
      </c>
      <c r="S11" s="39">
        <v>16</v>
      </c>
      <c r="T11" s="39">
        <v>17</v>
      </c>
      <c r="U11" s="39">
        <v>18</v>
      </c>
      <c r="V11" s="39">
        <v>19</v>
      </c>
      <c r="W11" s="39">
        <v>20</v>
      </c>
      <c r="X11" s="39">
        <v>21</v>
      </c>
      <c r="Y11" s="39">
        <v>22</v>
      </c>
      <c r="Z11" s="39">
        <v>23</v>
      </c>
      <c r="AA11" s="39">
        <v>24</v>
      </c>
    </row>
    <row r="12" spans="1:27" s="19" customFormat="1" ht="11.25" x14ac:dyDescent="0.15">
      <c r="A12" s="20"/>
      <c r="B12" s="16"/>
      <c r="C12" s="17"/>
      <c r="D12" s="40" t="s">
        <v>22</v>
      </c>
      <c r="E12" s="41"/>
      <c r="F12" s="42"/>
      <c r="G12" s="43"/>
      <c r="H12" s="43"/>
      <c r="I12" s="43"/>
      <c r="J12" s="43"/>
      <c r="K12" s="43"/>
      <c r="L12" s="43"/>
      <c r="M12" s="43"/>
      <c r="N12" s="43"/>
      <c r="O12" s="43"/>
      <c r="P12" s="43"/>
      <c r="Q12" s="43"/>
      <c r="R12" s="43"/>
      <c r="S12" s="43"/>
      <c r="T12" s="43"/>
      <c r="U12" s="43"/>
      <c r="V12" s="43"/>
      <c r="W12" s="43"/>
      <c r="X12" s="44"/>
      <c r="Y12" s="44"/>
      <c r="Z12" s="44"/>
      <c r="AA12" s="44"/>
    </row>
    <row r="13" spans="1:27" s="19" customFormat="1" ht="11.25" x14ac:dyDescent="0.15">
      <c r="A13" s="20"/>
      <c r="B13" s="16"/>
      <c r="C13" s="17"/>
      <c r="D13" s="45"/>
      <c r="E13" s="46" t="s">
        <v>23</v>
      </c>
      <c r="F13" s="47"/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48"/>
      <c r="AA13" s="48"/>
    </row>
    <row r="14" spans="1:27" s="19" customFormat="1" ht="11.25" x14ac:dyDescent="0.15">
      <c r="A14" s="20" t="s">
        <v>24</v>
      </c>
      <c r="B14" s="16" t="s">
        <v>25</v>
      </c>
      <c r="C14" s="17"/>
      <c r="D14" s="49">
        <v>1</v>
      </c>
      <c r="E14" s="50" t="s">
        <v>26</v>
      </c>
      <c r="F14" s="49" t="s">
        <v>27</v>
      </c>
      <c r="G14" s="51">
        <v>1725.5597287664273</v>
      </c>
      <c r="H14" s="51">
        <v>901.90839999999992</v>
      </c>
      <c r="I14" s="51">
        <v>882.39153300000009</v>
      </c>
      <c r="J14" s="52">
        <f>SUM(H14:I14)</f>
        <v>1784.299933</v>
      </c>
      <c r="K14" s="51">
        <v>1711.7129933165563</v>
      </c>
      <c r="L14" s="51">
        <v>141.55483897679701</v>
      </c>
      <c r="M14" s="51">
        <v>127.78386230133199</v>
      </c>
      <c r="N14" s="51">
        <v>135.58250099999998</v>
      </c>
      <c r="O14" s="51">
        <v>133.919037</v>
      </c>
      <c r="P14" s="51">
        <v>134.29524300000003</v>
      </c>
      <c r="Q14" s="51">
        <v>129.535225</v>
      </c>
      <c r="R14" s="51">
        <v>136.538599</v>
      </c>
      <c r="S14" s="51">
        <v>137.90132600000001</v>
      </c>
      <c r="T14" s="51">
        <v>133.742704</v>
      </c>
      <c r="U14" s="51">
        <v>144.37064599999997</v>
      </c>
      <c r="V14" s="51">
        <v>145.61606400000002</v>
      </c>
      <c r="W14" s="51">
        <v>155.92698200000001</v>
      </c>
      <c r="X14" s="53">
        <f>SUM(L14:W14)</f>
        <v>1656.7670282781289</v>
      </c>
      <c r="Y14" s="51">
        <v>1656.7670282781289</v>
      </c>
      <c r="Z14" s="51">
        <v>1656.7670282781289</v>
      </c>
      <c r="AA14" s="54"/>
    </row>
    <row r="15" spans="1:27" s="19" customFormat="1" ht="22.5" x14ac:dyDescent="0.15">
      <c r="A15" s="20" t="s">
        <v>28</v>
      </c>
      <c r="B15" s="16" t="s">
        <v>29</v>
      </c>
      <c r="C15" s="17"/>
      <c r="D15" s="49">
        <v>2</v>
      </c>
      <c r="E15" s="50" t="s">
        <v>30</v>
      </c>
      <c r="F15" s="49" t="s">
        <v>27</v>
      </c>
      <c r="G15" s="52">
        <f t="shared" ref="G15:W15" si="2">SUM(G16:G17)</f>
        <v>126.95016342415316</v>
      </c>
      <c r="H15" s="52">
        <f t="shared" si="2"/>
        <v>65.913470999999987</v>
      </c>
      <c r="I15" s="52">
        <f t="shared" si="2"/>
        <v>65.044802999999987</v>
      </c>
      <c r="J15" s="52">
        <f t="shared" si="2"/>
        <v>130.95827399999996</v>
      </c>
      <c r="K15" s="52">
        <f t="shared" si="2"/>
        <v>125.40706800000001</v>
      </c>
      <c r="L15" s="52">
        <f t="shared" si="2"/>
        <v>10.375969999999999</v>
      </c>
      <c r="M15" s="52">
        <f t="shared" si="2"/>
        <v>9.366556000000001</v>
      </c>
      <c r="N15" s="52">
        <f t="shared" si="2"/>
        <v>9.9381960000000031</v>
      </c>
      <c r="O15" s="52">
        <f t="shared" si="2"/>
        <v>9.8162639999999985</v>
      </c>
      <c r="P15" s="52">
        <f t="shared" si="2"/>
        <v>9.8438390000000009</v>
      </c>
      <c r="Q15" s="52">
        <f t="shared" si="2"/>
        <v>9.4949320000000004</v>
      </c>
      <c r="R15" s="52">
        <f t="shared" si="2"/>
        <v>10.008281</v>
      </c>
      <c r="S15" s="52">
        <f t="shared" si="2"/>
        <v>10.108165999999999</v>
      </c>
      <c r="T15" s="52">
        <f t="shared" si="2"/>
        <v>9.8033429999999981</v>
      </c>
      <c r="U15" s="52">
        <f t="shared" si="2"/>
        <v>10.582367</v>
      </c>
      <c r="V15" s="52">
        <f t="shared" si="2"/>
        <v>10.673658</v>
      </c>
      <c r="W15" s="52">
        <f t="shared" si="2"/>
        <v>11.429448000000001</v>
      </c>
      <c r="X15" s="53">
        <f>SUM(L15:W15)</f>
        <v>121.44102000000001</v>
      </c>
      <c r="Y15" s="55">
        <f>SUM(Y16:Y17)</f>
        <v>121.44102000000001</v>
      </c>
      <c r="Z15" s="55">
        <f>SUM(Z16:Z17)</f>
        <v>121.44102000000001</v>
      </c>
      <c r="AA15" s="54"/>
    </row>
    <row r="16" spans="1:27" s="19" customFormat="1" ht="11.25" x14ac:dyDescent="0.15">
      <c r="A16" s="20" t="s">
        <v>31</v>
      </c>
      <c r="B16" s="16" t="s">
        <v>32</v>
      </c>
      <c r="C16" s="17"/>
      <c r="D16" s="49" t="s">
        <v>33</v>
      </c>
      <c r="E16" s="56" t="s">
        <v>32</v>
      </c>
      <c r="F16" s="49" t="s">
        <v>27</v>
      </c>
      <c r="G16" s="57"/>
      <c r="H16" s="57"/>
      <c r="I16" s="57"/>
      <c r="J16" s="52">
        <f>SUM(H16:I16)</f>
        <v>0</v>
      </c>
      <c r="K16" s="57"/>
      <c r="L16" s="57"/>
      <c r="M16" s="57"/>
      <c r="N16" s="57"/>
      <c r="O16" s="57"/>
      <c r="P16" s="57"/>
      <c r="Q16" s="57"/>
      <c r="R16" s="57"/>
      <c r="S16" s="57"/>
      <c r="T16" s="57"/>
      <c r="U16" s="57"/>
      <c r="V16" s="57"/>
      <c r="W16" s="57"/>
      <c r="X16" s="53">
        <f>SUM(L16:W16)</f>
        <v>0</v>
      </c>
      <c r="Y16" s="57"/>
      <c r="Z16" s="57"/>
      <c r="AA16" s="54"/>
    </row>
    <row r="17" spans="1:27" ht="22.5" x14ac:dyDescent="0.2">
      <c r="A17" s="20" t="s">
        <v>34</v>
      </c>
      <c r="B17" s="16" t="s">
        <v>35</v>
      </c>
      <c r="D17" s="49" t="s">
        <v>36</v>
      </c>
      <c r="E17" s="56" t="s">
        <v>35</v>
      </c>
      <c r="F17" s="49" t="s">
        <v>27</v>
      </c>
      <c r="G17" s="57">
        <v>126.95016342415316</v>
      </c>
      <c r="H17" s="57">
        <v>65.913470999999987</v>
      </c>
      <c r="I17" s="57">
        <v>65.044802999999987</v>
      </c>
      <c r="J17" s="52">
        <f>SUM(H17:I17)</f>
        <v>130.95827399999996</v>
      </c>
      <c r="K17" s="57">
        <v>125.40706800000001</v>
      </c>
      <c r="L17" s="57">
        <v>10.375969999999999</v>
      </c>
      <c r="M17" s="57">
        <v>9.366556000000001</v>
      </c>
      <c r="N17" s="57">
        <v>9.9381960000000031</v>
      </c>
      <c r="O17" s="57">
        <v>9.8162639999999985</v>
      </c>
      <c r="P17" s="57">
        <v>9.8438390000000009</v>
      </c>
      <c r="Q17" s="57">
        <v>9.4949320000000004</v>
      </c>
      <c r="R17" s="57">
        <v>10.008281</v>
      </c>
      <c r="S17" s="57">
        <v>10.108165999999999</v>
      </c>
      <c r="T17" s="57">
        <v>9.8033429999999981</v>
      </c>
      <c r="U17" s="57">
        <v>10.582367</v>
      </c>
      <c r="V17" s="57">
        <v>10.673658</v>
      </c>
      <c r="W17" s="57">
        <v>11.429448000000001</v>
      </c>
      <c r="X17" s="53">
        <f>SUM(L17:W17)</f>
        <v>121.44102000000001</v>
      </c>
      <c r="Y17" s="57">
        <v>121.44102000000001</v>
      </c>
      <c r="Z17" s="57">
        <v>121.44102000000001</v>
      </c>
      <c r="AA17" s="54"/>
    </row>
    <row r="18" spans="1:27" x14ac:dyDescent="0.2">
      <c r="A18" s="20" t="s">
        <v>37</v>
      </c>
      <c r="B18" s="16" t="s">
        <v>38</v>
      </c>
      <c r="D18" s="49">
        <v>3</v>
      </c>
      <c r="E18" s="59" t="s">
        <v>39</v>
      </c>
      <c r="F18" s="60" t="s">
        <v>40</v>
      </c>
      <c r="G18" s="52">
        <f t="shared" ref="G18:X18" si="3">IF(G14=0,0,G15/G14*100)</f>
        <v>7.3570425472845047</v>
      </c>
      <c r="H18" s="52">
        <f t="shared" si="3"/>
        <v>7.3082223205815575</v>
      </c>
      <c r="I18" s="52">
        <f t="shared" si="3"/>
        <v>7.3714219331703381</v>
      </c>
      <c r="J18" s="52">
        <f t="shared" si="3"/>
        <v>7.3394764847530798</v>
      </c>
      <c r="K18" s="52">
        <f t="shared" si="3"/>
        <v>7.3264074345206414</v>
      </c>
      <c r="L18" s="52">
        <f t="shared" si="3"/>
        <v>7.3300002140518679</v>
      </c>
      <c r="M18" s="52">
        <f t="shared" si="3"/>
        <v>7.3299991339378741</v>
      </c>
      <c r="N18" s="52">
        <f t="shared" si="3"/>
        <v>7.3299990239890951</v>
      </c>
      <c r="O18" s="52">
        <f t="shared" si="3"/>
        <v>7.329998945556933</v>
      </c>
      <c r="P18" s="52">
        <f t="shared" si="3"/>
        <v>7.3299982784944957</v>
      </c>
      <c r="Q18" s="52">
        <f t="shared" si="3"/>
        <v>7.3300000057899313</v>
      </c>
      <c r="R18" s="52">
        <f t="shared" si="3"/>
        <v>7.3300012401621313</v>
      </c>
      <c r="S18" s="52">
        <f t="shared" si="3"/>
        <v>7.3299991328582284</v>
      </c>
      <c r="T18" s="52">
        <f t="shared" si="3"/>
        <v>7.3300020911794928</v>
      </c>
      <c r="U18" s="52">
        <f t="shared" si="3"/>
        <v>7.3299990636600754</v>
      </c>
      <c r="V18" s="52">
        <f t="shared" si="3"/>
        <v>7.3300003494119972</v>
      </c>
      <c r="W18" s="52">
        <f t="shared" si="3"/>
        <v>7.3300001407068853</v>
      </c>
      <c r="X18" s="52">
        <f t="shared" si="3"/>
        <v>7.3299998084952929</v>
      </c>
      <c r="Y18" s="55">
        <f>IF(Y14=0,0,Y15/Y14*100)</f>
        <v>7.3299998084952929</v>
      </c>
      <c r="Z18" s="55">
        <f>IF(Z14=0,0,Z15/Z14*100)</f>
        <v>7.3299998084952929</v>
      </c>
      <c r="AA18" s="61"/>
    </row>
    <row r="19" spans="1:27" x14ac:dyDescent="0.2">
      <c r="A19" s="20" t="s">
        <v>41</v>
      </c>
      <c r="B19" s="16" t="s">
        <v>42</v>
      </c>
      <c r="D19" s="49">
        <v>4</v>
      </c>
      <c r="E19" s="59" t="s">
        <v>43</v>
      </c>
      <c r="F19" s="49" t="s">
        <v>27</v>
      </c>
      <c r="G19" s="52">
        <f t="shared" ref="G19:W19" si="4">G14-G15</f>
        <v>1598.6095653422742</v>
      </c>
      <c r="H19" s="52">
        <f t="shared" si="4"/>
        <v>835.99492899999996</v>
      </c>
      <c r="I19" s="52">
        <f t="shared" si="4"/>
        <v>817.34673000000009</v>
      </c>
      <c r="J19" s="52">
        <f t="shared" si="4"/>
        <v>1653.3416590000002</v>
      </c>
      <c r="K19" s="52">
        <f t="shared" si="4"/>
        <v>1586.3059253165563</v>
      </c>
      <c r="L19" s="52">
        <f t="shared" si="4"/>
        <v>131.17886897679702</v>
      </c>
      <c r="M19" s="52">
        <f t="shared" si="4"/>
        <v>118.41730630133199</v>
      </c>
      <c r="N19" s="52">
        <f t="shared" si="4"/>
        <v>125.64430499999997</v>
      </c>
      <c r="O19" s="52">
        <f t="shared" si="4"/>
        <v>124.102773</v>
      </c>
      <c r="P19" s="52">
        <f t="shared" si="4"/>
        <v>124.45140400000003</v>
      </c>
      <c r="Q19" s="52">
        <f t="shared" si="4"/>
        <v>120.04029299999999</v>
      </c>
      <c r="R19" s="52">
        <f t="shared" si="4"/>
        <v>126.53031800000001</v>
      </c>
      <c r="S19" s="52">
        <f t="shared" si="4"/>
        <v>127.79316000000001</v>
      </c>
      <c r="T19" s="52">
        <f t="shared" si="4"/>
        <v>123.93936100000001</v>
      </c>
      <c r="U19" s="52">
        <f t="shared" si="4"/>
        <v>133.78827899999996</v>
      </c>
      <c r="V19" s="52">
        <f t="shared" si="4"/>
        <v>134.94240600000003</v>
      </c>
      <c r="W19" s="52">
        <f t="shared" si="4"/>
        <v>144.497534</v>
      </c>
      <c r="X19" s="53">
        <f>SUM(L19:W19)</f>
        <v>1535.3260082781292</v>
      </c>
      <c r="Y19" s="55">
        <f>Y14-Y15</f>
        <v>1535.3260082781289</v>
      </c>
      <c r="Z19" s="55">
        <f>Z14-Z15</f>
        <v>1535.3260082781289</v>
      </c>
      <c r="AA19" s="54"/>
    </row>
    <row r="20" spans="1:27" x14ac:dyDescent="0.2">
      <c r="A20" s="20" t="s">
        <v>44</v>
      </c>
      <c r="B20" s="16" t="s">
        <v>45</v>
      </c>
      <c r="D20" s="49" t="s">
        <v>46</v>
      </c>
      <c r="E20" s="62" t="s">
        <v>45</v>
      </c>
      <c r="F20" s="49" t="s">
        <v>27</v>
      </c>
      <c r="G20" s="57"/>
      <c r="H20" s="57"/>
      <c r="I20" s="57"/>
      <c r="J20" s="52">
        <f>SUM(H20:I20)</f>
        <v>0</v>
      </c>
      <c r="K20" s="57"/>
      <c r="L20" s="57"/>
      <c r="M20" s="57"/>
      <c r="N20" s="57"/>
      <c r="O20" s="57"/>
      <c r="P20" s="57"/>
      <c r="Q20" s="57"/>
      <c r="R20" s="57"/>
      <c r="S20" s="57"/>
      <c r="T20" s="57"/>
      <c r="U20" s="57"/>
      <c r="V20" s="57"/>
      <c r="W20" s="57"/>
      <c r="X20" s="53">
        <f>SUM(L20:W20)</f>
        <v>0</v>
      </c>
      <c r="Y20" s="57"/>
      <c r="Z20" s="57"/>
      <c r="AA20" s="54"/>
    </row>
    <row r="21" spans="1:27" ht="22.5" x14ac:dyDescent="0.2">
      <c r="A21" s="20" t="s">
        <v>47</v>
      </c>
      <c r="B21" s="16" t="s">
        <v>48</v>
      </c>
      <c r="D21" s="49" t="s">
        <v>49</v>
      </c>
      <c r="E21" s="62" t="s">
        <v>48</v>
      </c>
      <c r="F21" s="49" t="s">
        <v>27</v>
      </c>
      <c r="G21" s="57">
        <v>1598.6095653422742</v>
      </c>
      <c r="H21" s="57">
        <v>835.99492899999996</v>
      </c>
      <c r="I21" s="57">
        <v>817.34672999999998</v>
      </c>
      <c r="J21" s="52">
        <f>SUM(H21:I21)</f>
        <v>1653.3416589999999</v>
      </c>
      <c r="K21" s="57">
        <v>1586.3059253165561</v>
      </c>
      <c r="L21" s="57">
        <v>131.17886897679705</v>
      </c>
      <c r="M21" s="57">
        <v>118.417306301332</v>
      </c>
      <c r="N21" s="57">
        <v>125.644305</v>
      </c>
      <c r="O21" s="57">
        <v>124.10277300000001</v>
      </c>
      <c r="P21" s="57">
        <v>124.45140400000001</v>
      </c>
      <c r="Q21" s="57">
        <v>120.04029300000001</v>
      </c>
      <c r="R21" s="57">
        <v>126.53031799999999</v>
      </c>
      <c r="S21" s="57">
        <v>127.79316</v>
      </c>
      <c r="T21" s="57">
        <v>123.93936099999999</v>
      </c>
      <c r="U21" s="57">
        <v>133.78827900000002</v>
      </c>
      <c r="V21" s="57">
        <v>134.94240599999998</v>
      </c>
      <c r="W21" s="57">
        <v>144.497534</v>
      </c>
      <c r="X21" s="53">
        <f>SUM(L21:W21)</f>
        <v>1535.3260082781292</v>
      </c>
      <c r="Y21" s="57">
        <v>1535.3260082781292</v>
      </c>
      <c r="Z21" s="57">
        <v>1535.3260082781292</v>
      </c>
      <c r="AA21" s="54"/>
    </row>
    <row r="22" spans="1:27" x14ac:dyDescent="0.2">
      <c r="A22" s="20"/>
      <c r="B22" s="16"/>
      <c r="D22" s="63"/>
      <c r="E22" s="64" t="s">
        <v>50</v>
      </c>
      <c r="F22" s="65"/>
      <c r="G22" s="66"/>
      <c r="H22" s="66"/>
      <c r="I22" s="66"/>
      <c r="J22" s="66"/>
      <c r="K22" s="66"/>
      <c r="L22" s="66"/>
      <c r="M22" s="66"/>
      <c r="N22" s="66"/>
      <c r="O22" s="66"/>
      <c r="P22" s="66"/>
      <c r="Q22" s="66"/>
      <c r="R22" s="66"/>
      <c r="S22" s="66"/>
      <c r="T22" s="66"/>
      <c r="U22" s="66"/>
      <c r="V22" s="66"/>
      <c r="W22" s="66"/>
      <c r="X22" s="66"/>
      <c r="Y22" s="67"/>
      <c r="Z22" s="67"/>
      <c r="AA22" s="66"/>
    </row>
    <row r="23" spans="1:27" ht="11.25" customHeight="1" x14ac:dyDescent="0.2">
      <c r="A23" s="20" t="s">
        <v>51</v>
      </c>
      <c r="B23" s="16" t="s">
        <v>25</v>
      </c>
      <c r="D23" s="49" t="s">
        <v>52</v>
      </c>
      <c r="E23" s="50" t="s">
        <v>26</v>
      </c>
      <c r="F23" s="49" t="s">
        <v>53</v>
      </c>
      <c r="G23" s="51">
        <v>201.73281863642504</v>
      </c>
      <c r="H23" s="51">
        <v>210.81566666666666</v>
      </c>
      <c r="I23" s="51">
        <v>204.19933333333333</v>
      </c>
      <c r="J23" s="52">
        <f>SUM(H23:I23)/2</f>
        <v>207.50749999999999</v>
      </c>
      <c r="K23" s="51">
        <f>'[2]Форма 3.1'!I23</f>
        <v>199.31258244832358</v>
      </c>
      <c r="L23" s="51">
        <v>194.71409990199558</v>
      </c>
      <c r="M23" s="51">
        <v>193.92217105468765</v>
      </c>
      <c r="N23" s="51">
        <v>186.54622594866464</v>
      </c>
      <c r="O23" s="51">
        <v>190.27568880557641</v>
      </c>
      <c r="P23" s="51">
        <v>184.67641002327588</v>
      </c>
      <c r="Q23" s="51">
        <v>184.14155008924382</v>
      </c>
      <c r="R23" s="51">
        <v>187.87843848780062</v>
      </c>
      <c r="S23" s="51">
        <v>189.81942981251078</v>
      </c>
      <c r="T23" s="51">
        <v>190.27609476343628</v>
      </c>
      <c r="U23" s="51">
        <v>198.92938242066737</v>
      </c>
      <c r="V23" s="51">
        <v>207.06595609664265</v>
      </c>
      <c r="W23" s="51">
        <v>214.77296018714372</v>
      </c>
      <c r="X23" s="53">
        <f>SUM(L23:W23)/12</f>
        <v>193.5848672993038</v>
      </c>
      <c r="Y23" s="51">
        <f>X23</f>
        <v>193.5848672993038</v>
      </c>
      <c r="Z23" s="51">
        <f>X23</f>
        <v>193.5848672993038</v>
      </c>
      <c r="AA23" s="54"/>
    </row>
    <row r="24" spans="1:27" ht="22.5" x14ac:dyDescent="0.2">
      <c r="A24" s="20" t="s">
        <v>54</v>
      </c>
      <c r="B24" s="16" t="s">
        <v>29</v>
      </c>
      <c r="D24" s="49" t="s">
        <v>55</v>
      </c>
      <c r="E24" s="50" t="s">
        <v>30</v>
      </c>
      <c r="F24" s="49" t="s">
        <v>53</v>
      </c>
      <c r="G24" s="52">
        <f t="shared" ref="G24:X24" si="5">SUM(G25:G26)</f>
        <v>14.787483970073334</v>
      </c>
      <c r="H24" s="52">
        <f t="shared" si="5"/>
        <v>15.406699422342959</v>
      </c>
      <c r="I24" s="52">
        <f t="shared" si="5"/>
        <v>15.052007552184079</v>
      </c>
      <c r="J24" s="52">
        <f t="shared" si="5"/>
        <v>15.22935348726352</v>
      </c>
      <c r="K24" s="52">
        <f t="shared" si="5"/>
        <v>14.602520518462116</v>
      </c>
      <c r="L24" s="52">
        <f t="shared" si="5"/>
        <v>14.270999999999999</v>
      </c>
      <c r="M24" s="52">
        <f t="shared" si="5"/>
        <v>14.215</v>
      </c>
      <c r="N24" s="52">
        <f t="shared" si="5"/>
        <v>13.672999999999998</v>
      </c>
      <c r="O24" s="52">
        <f t="shared" si="5"/>
        <v>13.946999999999997</v>
      </c>
      <c r="P24" s="52">
        <f t="shared" si="5"/>
        <v>13.536999999999999</v>
      </c>
      <c r="Q24" s="52">
        <f t="shared" si="5"/>
        <v>13.497999999999998</v>
      </c>
      <c r="R24" s="52">
        <f t="shared" si="5"/>
        <v>13.77</v>
      </c>
      <c r="S24" s="52">
        <f t="shared" si="5"/>
        <v>13.912999999999998</v>
      </c>
      <c r="T24" s="52">
        <f t="shared" si="5"/>
        <v>13.948999999999998</v>
      </c>
      <c r="U24" s="52">
        <f t="shared" si="5"/>
        <v>14.581</v>
      </c>
      <c r="V24" s="52">
        <f t="shared" si="5"/>
        <v>15.179</v>
      </c>
      <c r="W24" s="52">
        <f t="shared" si="5"/>
        <v>15.745000000000001</v>
      </c>
      <c r="X24" s="52">
        <f t="shared" si="5"/>
        <v>14.189833333333333</v>
      </c>
      <c r="Y24" s="55">
        <f>SUM(Y25:Y26)</f>
        <v>14.189833333333333</v>
      </c>
      <c r="Z24" s="55">
        <f>SUM(Z25:Z26)</f>
        <v>14.189833333333333</v>
      </c>
      <c r="AA24" s="61"/>
    </row>
    <row r="25" spans="1:27" x14ac:dyDescent="0.2">
      <c r="A25" s="20" t="s">
        <v>56</v>
      </c>
      <c r="B25" s="16" t="s">
        <v>32</v>
      </c>
      <c r="D25" s="49" t="s">
        <v>57</v>
      </c>
      <c r="E25" s="56" t="s">
        <v>32</v>
      </c>
      <c r="F25" s="49" t="s">
        <v>53</v>
      </c>
      <c r="G25" s="57"/>
      <c r="H25" s="57"/>
      <c r="I25" s="57"/>
      <c r="J25" s="52">
        <f>SUM(H25:I25)/2</f>
        <v>0</v>
      </c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3">
        <f>SUM(L25:W25)/12</f>
        <v>0</v>
      </c>
      <c r="Y25" s="57"/>
      <c r="Z25" s="57"/>
      <c r="AA25" s="54"/>
    </row>
    <row r="26" spans="1:27" ht="22.5" x14ac:dyDescent="0.2">
      <c r="A26" s="20" t="s">
        <v>58</v>
      </c>
      <c r="B26" s="16" t="s">
        <v>35</v>
      </c>
      <c r="D26" s="49" t="s">
        <v>59</v>
      </c>
      <c r="E26" s="56" t="s">
        <v>35</v>
      </c>
      <c r="F26" s="49" t="s">
        <v>53</v>
      </c>
      <c r="G26" s="57">
        <v>14.787483970073334</v>
      </c>
      <c r="H26" s="57">
        <v>15.406699422342959</v>
      </c>
      <c r="I26" s="57">
        <v>15.052007552184079</v>
      </c>
      <c r="J26" s="52">
        <f>SUM(H26:I26)/2</f>
        <v>15.22935348726352</v>
      </c>
      <c r="K26" s="57">
        <v>14.602520518462116</v>
      </c>
      <c r="L26" s="57">
        <v>14.270999999999999</v>
      </c>
      <c r="M26" s="57">
        <v>14.215</v>
      </c>
      <c r="N26" s="57">
        <v>13.672999999999998</v>
      </c>
      <c r="O26" s="57">
        <v>13.946999999999997</v>
      </c>
      <c r="P26" s="57">
        <v>13.536999999999999</v>
      </c>
      <c r="Q26" s="57">
        <v>13.497999999999998</v>
      </c>
      <c r="R26" s="57">
        <v>13.77</v>
      </c>
      <c r="S26" s="57">
        <v>13.912999999999998</v>
      </c>
      <c r="T26" s="57">
        <v>13.948999999999998</v>
      </c>
      <c r="U26" s="57">
        <v>14.581</v>
      </c>
      <c r="V26" s="57">
        <v>15.179</v>
      </c>
      <c r="W26" s="57">
        <v>15.745000000000001</v>
      </c>
      <c r="X26" s="53">
        <f>SUM(L26:W26)/12</f>
        <v>14.189833333333333</v>
      </c>
      <c r="Y26" s="57">
        <v>14.189833333333333</v>
      </c>
      <c r="Z26" s="57">
        <v>14.189833333333333</v>
      </c>
      <c r="AA26" s="54"/>
    </row>
    <row r="27" spans="1:27" x14ac:dyDescent="0.2">
      <c r="A27" s="20" t="s">
        <v>60</v>
      </c>
      <c r="B27" s="16" t="s">
        <v>38</v>
      </c>
      <c r="D27" s="49" t="s">
        <v>61</v>
      </c>
      <c r="E27" s="59" t="s">
        <v>39</v>
      </c>
      <c r="F27" s="60" t="s">
        <v>40</v>
      </c>
      <c r="G27" s="52">
        <f t="shared" ref="G27:X27" si="6">IF(G23=0,0,G24/G23*100)</f>
        <v>7.3302321704651447</v>
      </c>
      <c r="H27" s="52">
        <f t="shared" si="6"/>
        <v>7.3081377992193621</v>
      </c>
      <c r="I27" s="52">
        <f t="shared" si="6"/>
        <v>7.371232465099828</v>
      </c>
      <c r="J27" s="52">
        <f t="shared" si="6"/>
        <v>7.3391821920959579</v>
      </c>
      <c r="K27" s="52">
        <f t="shared" si="6"/>
        <v>7.3264418829394069</v>
      </c>
      <c r="L27" s="52">
        <f t="shared" si="6"/>
        <v>7.3292072875990728</v>
      </c>
      <c r="M27" s="52">
        <f t="shared" si="6"/>
        <v>7.3302603424294652</v>
      </c>
      <c r="N27" s="52">
        <f t="shared" si="6"/>
        <v>7.3295505875110276</v>
      </c>
      <c r="O27" s="52">
        <f t="shared" si="6"/>
        <v>7.3298906904765095</v>
      </c>
      <c r="P27" s="52">
        <f t="shared" si="6"/>
        <v>7.3301186644757985</v>
      </c>
      <c r="Q27" s="52">
        <f t="shared" si="6"/>
        <v>7.330230463172609</v>
      </c>
      <c r="R27" s="52">
        <f t="shared" si="6"/>
        <v>7.3292071782330241</v>
      </c>
      <c r="S27" s="52">
        <f t="shared" si="6"/>
        <v>7.3295974040919853</v>
      </c>
      <c r="T27" s="52">
        <f t="shared" si="6"/>
        <v>7.3309261561954537</v>
      </c>
      <c r="U27" s="52">
        <f t="shared" si="6"/>
        <v>7.329736724948047</v>
      </c>
      <c r="V27" s="52">
        <f t="shared" si="6"/>
        <v>7.3305145307979043</v>
      </c>
      <c r="W27" s="52">
        <f t="shared" si="6"/>
        <v>7.3309973407641724</v>
      </c>
      <c r="X27" s="52">
        <f t="shared" si="6"/>
        <v>7.3300323167276638</v>
      </c>
      <c r="Y27" s="55">
        <f>IF(Y23=0,0,Y24/Y23*100)</f>
        <v>7.3300323167276638</v>
      </c>
      <c r="Z27" s="55">
        <f>IF(Z23=0,0,Z24/Z23*100)</f>
        <v>7.3300323167276638</v>
      </c>
      <c r="AA27" s="61"/>
    </row>
    <row r="28" spans="1:27" x14ac:dyDescent="0.2">
      <c r="A28" s="20" t="s">
        <v>62</v>
      </c>
      <c r="B28" s="16" t="s">
        <v>42</v>
      </c>
      <c r="D28" s="49" t="s">
        <v>63</v>
      </c>
      <c r="E28" s="59" t="s">
        <v>64</v>
      </c>
      <c r="F28" s="49" t="s">
        <v>53</v>
      </c>
      <c r="G28" s="52">
        <f t="shared" ref="G28:W28" si="7">G23-G24</f>
        <v>186.9453346663517</v>
      </c>
      <c r="H28" s="52">
        <f t="shared" si="7"/>
        <v>195.40896724432369</v>
      </c>
      <c r="I28" s="52">
        <f t="shared" si="7"/>
        <v>189.14732578114925</v>
      </c>
      <c r="J28" s="52">
        <f>SUM(H28:I28)/2</f>
        <v>192.27814651273647</v>
      </c>
      <c r="K28" s="52">
        <f t="shared" si="7"/>
        <v>184.71006192986147</v>
      </c>
      <c r="L28" s="52">
        <f t="shared" si="7"/>
        <v>180.44309990199559</v>
      </c>
      <c r="M28" s="52">
        <f t="shared" si="7"/>
        <v>179.70717105468765</v>
      </c>
      <c r="N28" s="52">
        <f t="shared" si="7"/>
        <v>172.87322594866464</v>
      </c>
      <c r="O28" s="52">
        <f t="shared" si="7"/>
        <v>176.32868880557641</v>
      </c>
      <c r="P28" s="52">
        <f t="shared" si="7"/>
        <v>171.13941002327587</v>
      </c>
      <c r="Q28" s="52">
        <f t="shared" si="7"/>
        <v>170.64355008924383</v>
      </c>
      <c r="R28" s="52">
        <f t="shared" si="7"/>
        <v>174.10843848780061</v>
      </c>
      <c r="S28" s="52">
        <f t="shared" si="7"/>
        <v>175.90642981251077</v>
      </c>
      <c r="T28" s="52">
        <f t="shared" si="7"/>
        <v>176.32709476343626</v>
      </c>
      <c r="U28" s="52">
        <f t="shared" si="7"/>
        <v>184.34838242066738</v>
      </c>
      <c r="V28" s="52">
        <f t="shared" si="7"/>
        <v>191.88695609664265</v>
      </c>
      <c r="W28" s="52">
        <f t="shared" si="7"/>
        <v>199.02796018714372</v>
      </c>
      <c r="X28" s="53">
        <f>SUM(L28:W28)/12</f>
        <v>179.39503396597047</v>
      </c>
      <c r="Y28" s="55">
        <f>Y23-Y24</f>
        <v>179.39503396597047</v>
      </c>
      <c r="Z28" s="55">
        <f>Z23-Z24</f>
        <v>179.39503396597047</v>
      </c>
      <c r="AA28" s="54"/>
    </row>
    <row r="29" spans="1:27" x14ac:dyDescent="0.2">
      <c r="A29" s="20" t="s">
        <v>65</v>
      </c>
      <c r="B29" s="16" t="s">
        <v>45</v>
      </c>
      <c r="D29" s="49" t="s">
        <v>66</v>
      </c>
      <c r="E29" s="62" t="s">
        <v>45</v>
      </c>
      <c r="F29" s="49" t="s">
        <v>53</v>
      </c>
      <c r="G29" s="57"/>
      <c r="H29" s="57"/>
      <c r="I29" s="57"/>
      <c r="J29" s="52">
        <f>SUM(H29:I29)/2</f>
        <v>0</v>
      </c>
      <c r="K29" s="57"/>
      <c r="L29" s="57"/>
      <c r="M29" s="57"/>
      <c r="N29" s="57"/>
      <c r="O29" s="57"/>
      <c r="P29" s="57"/>
      <c r="Q29" s="57"/>
      <c r="R29" s="57"/>
      <c r="S29" s="57"/>
      <c r="T29" s="57"/>
      <c r="U29" s="57"/>
      <c r="V29" s="57"/>
      <c r="W29" s="57"/>
      <c r="X29" s="53">
        <f>SUM(L29:W29)/12</f>
        <v>0</v>
      </c>
      <c r="Y29" s="57"/>
      <c r="Z29" s="57"/>
      <c r="AA29" s="54"/>
    </row>
    <row r="30" spans="1:27" ht="22.5" x14ac:dyDescent="0.2">
      <c r="A30" s="20" t="s">
        <v>67</v>
      </c>
      <c r="B30" s="16" t="s">
        <v>48</v>
      </c>
      <c r="D30" s="49" t="s">
        <v>68</v>
      </c>
      <c r="E30" s="62" t="s">
        <v>48</v>
      </c>
      <c r="F30" s="49" t="s">
        <v>53</v>
      </c>
      <c r="G30" s="57">
        <v>186.9453346663517</v>
      </c>
      <c r="H30" s="57">
        <v>195.40896724432369</v>
      </c>
      <c r="I30" s="57">
        <v>189.14732578114925</v>
      </c>
      <c r="J30" s="52">
        <f>SUM(H30:I30)/2</f>
        <v>192.27814651273647</v>
      </c>
      <c r="K30" s="57">
        <v>184.71006192986147</v>
      </c>
      <c r="L30" s="57">
        <v>180.44309990199559</v>
      </c>
      <c r="M30" s="57">
        <v>179.70717105468762</v>
      </c>
      <c r="N30" s="57">
        <v>172.87322594866461</v>
      </c>
      <c r="O30" s="57">
        <v>176.32868880557641</v>
      </c>
      <c r="P30" s="57">
        <v>171.1394100232759</v>
      </c>
      <c r="Q30" s="57">
        <v>170.64355008924383</v>
      </c>
      <c r="R30" s="57">
        <v>174.10843848780061</v>
      </c>
      <c r="S30" s="57">
        <v>175.90642981251074</v>
      </c>
      <c r="T30" s="57">
        <v>176.32709476343626</v>
      </c>
      <c r="U30" s="57">
        <v>184.34838242066735</v>
      </c>
      <c r="V30" s="57">
        <v>191.88695609664262</v>
      </c>
      <c r="W30" s="57">
        <v>199.02796018714375</v>
      </c>
      <c r="X30" s="53">
        <f>SUM(L30:W30)/12</f>
        <v>179.39503396597044</v>
      </c>
      <c r="Y30" s="57">
        <v>179.39503396597044</v>
      </c>
      <c r="Z30" s="57">
        <v>179.39503396597044</v>
      </c>
      <c r="AA30" s="54"/>
    </row>
    <row r="31" spans="1:27" x14ac:dyDescent="0.2">
      <c r="A31" s="20" t="s">
        <v>69</v>
      </c>
      <c r="B31" s="16" t="s">
        <v>70</v>
      </c>
      <c r="D31" s="49" t="s">
        <v>71</v>
      </c>
      <c r="E31" s="50" t="s">
        <v>72</v>
      </c>
      <c r="F31" s="60" t="s">
        <v>53</v>
      </c>
      <c r="G31" s="52">
        <f t="shared" ref="G31:X31" si="8">SUM(G32:G33)</f>
        <v>186.9453346663517</v>
      </c>
      <c r="H31" s="52">
        <f t="shared" si="8"/>
        <v>195.40896724432369</v>
      </c>
      <c r="I31" s="52">
        <f t="shared" si="8"/>
        <v>189.14732578114925</v>
      </c>
      <c r="J31" s="52">
        <f t="shared" si="8"/>
        <v>192.27814651273647</v>
      </c>
      <c r="K31" s="52">
        <f t="shared" si="8"/>
        <v>184.71006192986147</v>
      </c>
      <c r="L31" s="52">
        <f t="shared" si="8"/>
        <v>180.44309990199559</v>
      </c>
      <c r="M31" s="52">
        <f t="shared" si="8"/>
        <v>179.70717105468762</v>
      </c>
      <c r="N31" s="52">
        <f t="shared" si="8"/>
        <v>172.87322594866461</v>
      </c>
      <c r="O31" s="52">
        <f t="shared" si="8"/>
        <v>176.32868880557641</v>
      </c>
      <c r="P31" s="52">
        <f t="shared" si="8"/>
        <v>171.1394100232759</v>
      </c>
      <c r="Q31" s="52">
        <f t="shared" si="8"/>
        <v>170.64355008924383</v>
      </c>
      <c r="R31" s="52">
        <f t="shared" si="8"/>
        <v>174.10843848780061</v>
      </c>
      <c r="S31" s="52">
        <f t="shared" si="8"/>
        <v>175.90642981251074</v>
      </c>
      <c r="T31" s="52">
        <f t="shared" si="8"/>
        <v>176.32709476343626</v>
      </c>
      <c r="U31" s="52">
        <f t="shared" si="8"/>
        <v>184.34838242066735</v>
      </c>
      <c r="V31" s="52">
        <f t="shared" si="8"/>
        <v>191.88695609664262</v>
      </c>
      <c r="W31" s="52">
        <f t="shared" si="8"/>
        <v>199.02796018714375</v>
      </c>
      <c r="X31" s="52">
        <f t="shared" si="8"/>
        <v>179.39503396597044</v>
      </c>
      <c r="Y31" s="55">
        <f>SUM(Y32:Y33)</f>
        <v>179.39503396597044</v>
      </c>
      <c r="Z31" s="55">
        <f>SUM(Z32:Z33)</f>
        <v>179.39503396597044</v>
      </c>
      <c r="AA31" s="61"/>
    </row>
    <row r="32" spans="1:27" x14ac:dyDescent="0.2">
      <c r="A32" s="20" t="s">
        <v>73</v>
      </c>
      <c r="B32" s="16" t="s">
        <v>32</v>
      </c>
      <c r="D32" s="49" t="s">
        <v>74</v>
      </c>
      <c r="E32" s="56" t="s">
        <v>32</v>
      </c>
      <c r="F32" s="60" t="s">
        <v>53</v>
      </c>
      <c r="G32" s="57"/>
      <c r="H32" s="57"/>
      <c r="I32" s="57"/>
      <c r="J32" s="52">
        <f>SUM(H32:I32)/2</f>
        <v>0</v>
      </c>
      <c r="K32" s="57"/>
      <c r="L32" s="57"/>
      <c r="M32" s="57"/>
      <c r="N32" s="57"/>
      <c r="O32" s="57"/>
      <c r="P32" s="57"/>
      <c r="Q32" s="57"/>
      <c r="R32" s="57"/>
      <c r="S32" s="57"/>
      <c r="T32" s="57"/>
      <c r="U32" s="57"/>
      <c r="V32" s="57"/>
      <c r="W32" s="57"/>
      <c r="X32" s="53">
        <f>SUM(L32:W32)/12</f>
        <v>0</v>
      </c>
      <c r="Y32" s="57"/>
      <c r="Z32" s="57"/>
      <c r="AA32" s="54"/>
    </row>
    <row r="33" spans="1:27" ht="12" customHeight="1" x14ac:dyDescent="0.2">
      <c r="A33" s="20" t="s">
        <v>75</v>
      </c>
      <c r="B33" s="16" t="s">
        <v>76</v>
      </c>
      <c r="D33" s="49" t="s">
        <v>77</v>
      </c>
      <c r="E33" s="68" t="str">
        <f>"сторонних потребителей (субабонентов)"&amp;IF(regionException_flag = 1, ", в т.ч.","")</f>
        <v>сторонних потребителей (субабонентов)</v>
      </c>
      <c r="F33" s="60" t="s">
        <v>53</v>
      </c>
      <c r="G33" s="52">
        <f>[1]Субабоненты!H13</f>
        <v>186.9453346663517</v>
      </c>
      <c r="H33" s="52">
        <f>[1]Субабоненты!I13</f>
        <v>195.40896724432369</v>
      </c>
      <c r="I33" s="52">
        <f>[1]Субабоненты!J13</f>
        <v>189.14732578114925</v>
      </c>
      <c r="J33" s="52">
        <f>[1]Субабоненты!K13</f>
        <v>192.27814651273647</v>
      </c>
      <c r="K33" s="52">
        <f>[1]Субабоненты!L13</f>
        <v>184.71006192986147</v>
      </c>
      <c r="L33" s="52">
        <f>[1]Субабоненты!M13</f>
        <v>180.44309990199559</v>
      </c>
      <c r="M33" s="52">
        <f>[1]Субабоненты!N13</f>
        <v>179.70717105468762</v>
      </c>
      <c r="N33" s="52">
        <f>[1]Субабоненты!O13</f>
        <v>172.87322594866461</v>
      </c>
      <c r="O33" s="52">
        <f>[1]Субабоненты!P13</f>
        <v>176.32868880557641</v>
      </c>
      <c r="P33" s="52">
        <f>[1]Субабоненты!Q13</f>
        <v>171.1394100232759</v>
      </c>
      <c r="Q33" s="52">
        <f>[1]Субабоненты!R13</f>
        <v>170.64355008924383</v>
      </c>
      <c r="R33" s="52">
        <f>[1]Субабоненты!S13</f>
        <v>174.10843848780061</v>
      </c>
      <c r="S33" s="52">
        <f>[1]Субабоненты!T13</f>
        <v>175.90642981251074</v>
      </c>
      <c r="T33" s="52">
        <f>[1]Субабоненты!U13</f>
        <v>176.32709476343626</v>
      </c>
      <c r="U33" s="52">
        <f>[1]Субабоненты!V13</f>
        <v>184.34838242066735</v>
      </c>
      <c r="V33" s="52">
        <f>[1]Субабоненты!W13</f>
        <v>191.88695609664262</v>
      </c>
      <c r="W33" s="52">
        <f>[1]Субабоненты!X13</f>
        <v>199.02796018714375</v>
      </c>
      <c r="X33" s="52">
        <f>[1]Субабоненты!Y13</f>
        <v>179.39503396597044</v>
      </c>
      <c r="Y33" s="55">
        <f>[1]Субабоненты!Z13</f>
        <v>179.39503396597044</v>
      </c>
      <c r="Z33" s="55">
        <f>[1]Субабоненты!AA13</f>
        <v>179.39503396597044</v>
      </c>
      <c r="AA33" s="61"/>
    </row>
    <row r="34" spans="1:27" s="73" customFormat="1" ht="15" hidden="1" x14ac:dyDescent="0.2">
      <c r="A34" s="69"/>
      <c r="B34" s="5"/>
      <c r="C34" s="70"/>
      <c r="D34" s="71"/>
      <c r="E34" s="72"/>
      <c r="F34" s="37"/>
      <c r="G34" s="61"/>
      <c r="H34" s="61"/>
      <c r="I34" s="61"/>
      <c r="J34" s="61"/>
      <c r="K34" s="61"/>
      <c r="L34" s="61"/>
      <c r="M34" s="61"/>
      <c r="N34" s="61"/>
      <c r="O34" s="61"/>
      <c r="P34" s="61"/>
      <c r="Q34" s="61"/>
      <c r="R34" s="61"/>
      <c r="S34" s="61"/>
      <c r="T34" s="61"/>
      <c r="U34" s="61"/>
      <c r="V34" s="61"/>
      <c r="W34" s="61"/>
      <c r="X34" s="54"/>
      <c r="Y34" s="54"/>
      <c r="Z34" s="54"/>
      <c r="AA34" s="54"/>
    </row>
    <row r="35" spans="1:27" s="19" customFormat="1" ht="15" hidden="1" x14ac:dyDescent="0.15">
      <c r="A35" s="20"/>
      <c r="B35" s="16"/>
      <c r="C35" s="17"/>
      <c r="D35" s="74" t="s">
        <v>78</v>
      </c>
      <c r="E35" s="41"/>
      <c r="F35" s="42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3"/>
      <c r="U35" s="43"/>
      <c r="V35" s="43"/>
      <c r="W35" s="43"/>
      <c r="X35" s="44"/>
      <c r="Y35" s="44"/>
      <c r="Z35" s="44"/>
      <c r="AA35" s="44"/>
    </row>
    <row r="36" spans="1:27" s="78" customFormat="1" ht="15" hidden="1" x14ac:dyDescent="0.15">
      <c r="A36" s="69"/>
      <c r="B36" s="5"/>
      <c r="C36" s="70"/>
      <c r="D36" s="75"/>
      <c r="E36" s="35"/>
      <c r="F36" s="76"/>
      <c r="G36" s="77"/>
      <c r="H36" s="77"/>
      <c r="I36" s="77"/>
      <c r="J36" s="77"/>
      <c r="K36" s="77"/>
      <c r="L36" s="77"/>
      <c r="M36" s="77"/>
      <c r="N36" s="77"/>
      <c r="O36" s="77"/>
      <c r="P36" s="77"/>
      <c r="Q36" s="77"/>
      <c r="R36" s="77"/>
      <c r="S36" s="77"/>
      <c r="T36" s="77"/>
      <c r="U36" s="77"/>
      <c r="V36" s="77"/>
      <c r="W36" s="77"/>
      <c r="X36" s="77"/>
      <c r="Y36" s="77"/>
      <c r="Z36" s="77"/>
      <c r="AA36" s="77"/>
    </row>
    <row r="37" spans="1:27" s="78" customFormat="1" ht="15" hidden="1" x14ac:dyDescent="0.15">
      <c r="A37" s="69"/>
      <c r="B37" s="5"/>
      <c r="C37" s="70"/>
      <c r="D37" s="75"/>
      <c r="E37" s="35"/>
      <c r="F37" s="76"/>
      <c r="G37" s="77"/>
      <c r="H37" s="77"/>
      <c r="I37" s="77"/>
      <c r="J37" s="77"/>
      <c r="K37" s="77"/>
      <c r="L37" s="77"/>
      <c r="M37" s="77"/>
      <c r="N37" s="77"/>
      <c r="O37" s="77"/>
      <c r="P37" s="77"/>
      <c r="Q37" s="77"/>
      <c r="R37" s="77"/>
      <c r="S37" s="77"/>
      <c r="T37" s="77"/>
      <c r="U37" s="77"/>
      <c r="V37" s="77"/>
      <c r="W37" s="77"/>
      <c r="X37" s="77"/>
      <c r="Y37" s="77"/>
      <c r="Z37" s="77"/>
      <c r="AA37" s="77"/>
    </row>
    <row r="38" spans="1:27" ht="3" customHeight="1" x14ac:dyDescent="0.2">
      <c r="A38" s="20"/>
      <c r="B38" s="16"/>
      <c r="E38" s="79"/>
    </row>
    <row r="39" spans="1:27" ht="20.25" customHeight="1" x14ac:dyDescent="0.2">
      <c r="A39" s="20"/>
      <c r="B39" s="16"/>
      <c r="D39" s="80" t="s">
        <v>79</v>
      </c>
      <c r="E39" s="80"/>
      <c r="F39" s="80"/>
      <c r="G39" s="80"/>
      <c r="H39" s="81"/>
      <c r="I39" s="81"/>
      <c r="J39" s="81"/>
      <c r="K39" s="81"/>
      <c r="L39" s="81"/>
      <c r="O39" s="82"/>
      <c r="P39" s="82"/>
      <c r="Q39" s="82"/>
      <c r="R39" s="82"/>
    </row>
    <row r="40" spans="1:27" x14ac:dyDescent="0.2">
      <c r="A40" s="20"/>
      <c r="B40" s="16"/>
      <c r="E40" s="83"/>
      <c r="F40" s="84"/>
      <c r="G40" s="85"/>
      <c r="H40" s="85"/>
      <c r="I40" s="85"/>
      <c r="J40" s="85"/>
      <c r="K40" s="85"/>
      <c r="L40" s="85"/>
    </row>
    <row r="41" spans="1:27" ht="19.5" customHeight="1" x14ac:dyDescent="0.2">
      <c r="A41" s="20"/>
      <c r="B41" s="16"/>
      <c r="D41" s="80" t="s">
        <v>80</v>
      </c>
      <c r="E41" s="80"/>
      <c r="F41" s="80"/>
      <c r="G41" s="80"/>
      <c r="H41" s="80"/>
      <c r="I41" s="80"/>
      <c r="J41" s="80"/>
      <c r="K41" s="80"/>
      <c r="L41" s="80"/>
      <c r="M41" s="80"/>
      <c r="O41" s="82"/>
      <c r="P41" s="82"/>
      <c r="Q41" s="82"/>
      <c r="R41" s="82"/>
    </row>
    <row r="42" spans="1:27" x14ac:dyDescent="0.2">
      <c r="D42" s="88"/>
      <c r="E42" s="88"/>
      <c r="F42" s="88"/>
      <c r="G42" s="88"/>
      <c r="H42" s="89"/>
      <c r="I42" s="89"/>
      <c r="J42" s="89"/>
      <c r="K42" s="89"/>
      <c r="L42" s="89"/>
    </row>
    <row r="43" spans="1:27" x14ac:dyDescent="0.2">
      <c r="E43" s="90"/>
    </row>
  </sheetData>
  <sheetProtection algorithmName="SHA-512" hashValue="gQQCYE6omeCZyXYNg8pQ5ZDsIn0Seo7fOeIz7DOlfQaEBhe04MnGLdQOtZaEMVG+9Z1h3uplpU8Ru1sKg2Vh+Q==" saltValue="He3+SoTsVUBzeDUDsCfPXw==" spinCount="100000" sheet="1" objects="1" scenarios="1" formatColumns="0" formatRows="0" autoFilter="0"/>
  <mergeCells count="6">
    <mergeCell ref="D8:L8"/>
    <mergeCell ref="D39:G39"/>
    <mergeCell ref="O39:R39"/>
    <mergeCell ref="D41:M41"/>
    <mergeCell ref="O41:R41"/>
    <mergeCell ref="D42:G42"/>
  </mergeCells>
  <dataValidations count="1">
    <dataValidation type="decimal" allowBlank="1" showInputMessage="1" showErrorMessage="1" sqref="G12:AA12 G14:AA37">
      <formula1>0</formula1>
      <formula2>1000000000000000</formula2>
    </dataValidation>
  </dataValidations>
  <pageMargins left="0.78740157480314965" right="0.78740157480314965" top="0.98425196850393704" bottom="0.98425196850393704" header="0.51181102362204722" footer="0.51181102362204722"/>
  <pageSetup paperSize="9" scale="46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Форма 1</vt:lpstr>
      <vt:lpstr>deleteRow_1</vt:lpstr>
    </vt:vector>
  </TitlesOfParts>
  <Company>Energoneft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Зверева Анна Михайловна</dc:creator>
  <cp:lastModifiedBy>Зверева Анна Михайловна</cp:lastModifiedBy>
  <dcterms:created xsi:type="dcterms:W3CDTF">2025-03-03T02:23:59Z</dcterms:created>
  <dcterms:modified xsi:type="dcterms:W3CDTF">2025-03-03T02:24:56Z</dcterms:modified>
</cp:coreProperties>
</file>