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4\Тюмень\19 г. абз 2-3\план 2025 г\"/>
    </mc:Choice>
  </mc:AlternateContent>
  <bookViews>
    <workbookView xWindow="0" yWindow="0" windowWidth="28800" windowHeight="13635"/>
  </bookViews>
  <sheets>
    <sheet name="Форма 1" sheetId="1" r:id="rId1"/>
  </sheets>
  <externalReferences>
    <externalReference r:id="rId2"/>
    <externalReference r:id="rId3"/>
  </externalReferences>
  <definedNames>
    <definedName name="__IntlFixup" hidden="1">TRUE</definedName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1'!$E$34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limcount" hidden="1">1</definedName>
    <definedName name="object_type">[1]TEHSHEET!$F$2:$F$5</definedName>
    <definedName name="org">[1]Титульный!$F$13</definedName>
    <definedName name="other_el_List08">'[1]Разбивка по ГП'!$J$18:$L$18,'[1]Разбивка по ГП'!$N$18</definedName>
    <definedName name="other_pow_List08">'[1]Разбивка по ГП'!$J$24:$L$24,'[1]Разбивка по ГП'!$N$24</definedName>
    <definedName name="pIns_List08">'[1]Разбивка по ГП'!$E$17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sencount" hidden="1">1</definedName>
    <definedName name="TOTAL">P1_TOTAL,P2_TOTAL,P3_TOTAL,P4_TOTAL,P5_TOTAL</definedName>
    <definedName name="version">[1]Инструкция!$B$3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Y33" i="1"/>
  <c r="X33" i="1"/>
  <c r="W33" i="1"/>
  <c r="W31" i="1" s="1"/>
  <c r="V33" i="1"/>
  <c r="U33" i="1"/>
  <c r="T33" i="1"/>
  <c r="S33" i="1"/>
  <c r="S31" i="1" s="1"/>
  <c r="R33" i="1"/>
  <c r="Q33" i="1"/>
  <c r="P33" i="1"/>
  <c r="O33" i="1"/>
  <c r="O31" i="1" s="1"/>
  <c r="N33" i="1"/>
  <c r="M33" i="1"/>
  <c r="L33" i="1"/>
  <c r="K33" i="1"/>
  <c r="K31" i="1" s="1"/>
  <c r="J33" i="1"/>
  <c r="I33" i="1"/>
  <c r="H33" i="1"/>
  <c r="G33" i="1"/>
  <c r="G31" i="1" s="1"/>
  <c r="E33" i="1"/>
  <c r="X32" i="1"/>
  <c r="J32" i="1"/>
  <c r="Z31" i="1"/>
  <c r="Y31" i="1"/>
  <c r="X31" i="1"/>
  <c r="V31" i="1"/>
  <c r="U31" i="1"/>
  <c r="T31" i="1"/>
  <c r="R31" i="1"/>
  <c r="Q31" i="1"/>
  <c r="P31" i="1"/>
  <c r="N31" i="1"/>
  <c r="M31" i="1"/>
  <c r="L31" i="1"/>
  <c r="J31" i="1"/>
  <c r="I31" i="1"/>
  <c r="H31" i="1"/>
  <c r="W30" i="1"/>
  <c r="V30" i="1"/>
  <c r="U30" i="1"/>
  <c r="T30" i="1"/>
  <c r="S30" i="1"/>
  <c r="R30" i="1"/>
  <c r="Q30" i="1"/>
  <c r="P30" i="1"/>
  <c r="O30" i="1"/>
  <c r="N30" i="1"/>
  <c r="M30" i="1"/>
  <c r="L30" i="1"/>
  <c r="X29" i="1"/>
  <c r="J29" i="1"/>
  <c r="K28" i="1"/>
  <c r="K27" i="1"/>
  <c r="W26" i="1"/>
  <c r="W24" i="1" s="1"/>
  <c r="V26" i="1"/>
  <c r="V24" i="1" s="1"/>
  <c r="U26" i="1"/>
  <c r="T26" i="1"/>
  <c r="T24" i="1" s="1"/>
  <c r="S26" i="1"/>
  <c r="S24" i="1" s="1"/>
  <c r="R26" i="1"/>
  <c r="R24" i="1" s="1"/>
  <c r="Q26" i="1"/>
  <c r="P26" i="1"/>
  <c r="O26" i="1"/>
  <c r="O24" i="1" s="1"/>
  <c r="N26" i="1"/>
  <c r="N24" i="1" s="1"/>
  <c r="M26" i="1"/>
  <c r="L26" i="1"/>
  <c r="L24" i="1" s="1"/>
  <c r="J26" i="1"/>
  <c r="J24" i="1" s="1"/>
  <c r="I24" i="1"/>
  <c r="X25" i="1"/>
  <c r="J25" i="1"/>
  <c r="U24" i="1"/>
  <c r="Q24" i="1"/>
  <c r="P24" i="1"/>
  <c r="M24" i="1"/>
  <c r="K24" i="1"/>
  <c r="H24" i="1"/>
  <c r="G24" i="1"/>
  <c r="W23" i="1"/>
  <c r="V23" i="1"/>
  <c r="U23" i="1"/>
  <c r="T23" i="1"/>
  <c r="S23" i="1"/>
  <c r="R23" i="1"/>
  <c r="Q23" i="1"/>
  <c r="Q28" i="1" s="1"/>
  <c r="P23" i="1"/>
  <c r="O23" i="1"/>
  <c r="N23" i="1"/>
  <c r="M23" i="1"/>
  <c r="L23" i="1"/>
  <c r="J23" i="1"/>
  <c r="J27" i="1" s="1"/>
  <c r="I28" i="1"/>
  <c r="J30" i="1"/>
  <c r="G28" i="1"/>
  <c r="W21" i="1"/>
  <c r="V21" i="1"/>
  <c r="U21" i="1"/>
  <c r="T21" i="1"/>
  <c r="S21" i="1"/>
  <c r="R21" i="1"/>
  <c r="Q21" i="1"/>
  <c r="P21" i="1"/>
  <c r="O21" i="1"/>
  <c r="N21" i="1"/>
  <c r="M21" i="1"/>
  <c r="L21" i="1"/>
  <c r="J21" i="1"/>
  <c r="X20" i="1"/>
  <c r="J20" i="1"/>
  <c r="K18" i="1"/>
  <c r="W17" i="1"/>
  <c r="V17" i="1"/>
  <c r="U17" i="1"/>
  <c r="T17" i="1"/>
  <c r="T15" i="1" s="1"/>
  <c r="S17" i="1"/>
  <c r="R17" i="1"/>
  <c r="R15" i="1" s="1"/>
  <c r="Q17" i="1"/>
  <c r="P17" i="1"/>
  <c r="P15" i="1" s="1"/>
  <c r="O17" i="1"/>
  <c r="N17" i="1"/>
  <c r="N15" i="1" s="1"/>
  <c r="M17" i="1"/>
  <c r="L17" i="1"/>
  <c r="L15" i="1" s="1"/>
  <c r="J17" i="1"/>
  <c r="G15" i="1"/>
  <c r="X16" i="1"/>
  <c r="J16" i="1"/>
  <c r="W15" i="1"/>
  <c r="V15" i="1"/>
  <c r="U15" i="1"/>
  <c r="S15" i="1"/>
  <c r="Q15" i="1"/>
  <c r="O15" i="1"/>
  <c r="M15" i="1"/>
  <c r="K15" i="1"/>
  <c r="K19" i="1" s="1"/>
  <c r="J15" i="1"/>
  <c r="I15" i="1"/>
  <c r="H15" i="1"/>
  <c r="W14" i="1"/>
  <c r="W19" i="1" s="1"/>
  <c r="V14" i="1"/>
  <c r="U14" i="1"/>
  <c r="U19" i="1" s="1"/>
  <c r="T14" i="1"/>
  <c r="S14" i="1"/>
  <c r="S19" i="1" s="1"/>
  <c r="R14" i="1"/>
  <c r="Q14" i="1"/>
  <c r="P14" i="1"/>
  <c r="O14" i="1"/>
  <c r="O19" i="1" s="1"/>
  <c r="N14" i="1"/>
  <c r="M14" i="1"/>
  <c r="M19" i="1" s="1"/>
  <c r="L14" i="1"/>
  <c r="I19" i="1"/>
  <c r="H18" i="1"/>
  <c r="D8" i="1"/>
  <c r="W2" i="1"/>
  <c r="W10" i="1" s="1"/>
  <c r="U2" i="1"/>
  <c r="U10" i="1" s="1"/>
  <c r="S2" i="1"/>
  <c r="S10" i="1" s="1"/>
  <c r="Q2" i="1"/>
  <c r="Q10" i="1" s="1"/>
  <c r="O2" i="1"/>
  <c r="O10" i="1" s="1"/>
  <c r="M2" i="1"/>
  <c r="M10" i="1" s="1"/>
  <c r="K2" i="1"/>
  <c r="K10" i="1" s="1"/>
  <c r="I2" i="1"/>
  <c r="I10" i="1" s="1"/>
  <c r="G2" i="1"/>
  <c r="G10" i="1" s="1"/>
  <c r="E1" i="1"/>
  <c r="V2" i="1" s="1"/>
  <c r="V10" i="1" s="1"/>
  <c r="V28" i="1" l="1"/>
  <c r="X14" i="1"/>
  <c r="R28" i="1"/>
  <c r="X21" i="1"/>
  <c r="Z21" i="1" s="1"/>
  <c r="X23" i="1"/>
  <c r="P28" i="1"/>
  <c r="T28" i="1"/>
  <c r="X26" i="1"/>
  <c r="Y26" i="1" s="1"/>
  <c r="Y24" i="1" s="1"/>
  <c r="X30" i="1"/>
  <c r="N28" i="1"/>
  <c r="Q19" i="1"/>
  <c r="N19" i="1"/>
  <c r="R19" i="1"/>
  <c r="V19" i="1"/>
  <c r="M28" i="1"/>
  <c r="U28" i="1"/>
  <c r="Y14" i="1"/>
  <c r="Z14" i="1"/>
  <c r="X24" i="1"/>
  <c r="X27" i="1" s="1"/>
  <c r="G19" i="1"/>
  <c r="Y21" i="1"/>
  <c r="Z23" i="1"/>
  <c r="Y23" i="1"/>
  <c r="Y30" i="1"/>
  <c r="Z30" i="1"/>
  <c r="X15" i="1"/>
  <c r="X18" i="1" s="1"/>
  <c r="L19" i="1"/>
  <c r="L18" i="1"/>
  <c r="P19" i="1"/>
  <c r="P18" i="1"/>
  <c r="T19" i="1"/>
  <c r="T18" i="1"/>
  <c r="O28" i="1"/>
  <c r="O27" i="1"/>
  <c r="S28" i="1"/>
  <c r="S27" i="1"/>
  <c r="W28" i="1"/>
  <c r="W27" i="1"/>
  <c r="H19" i="1"/>
  <c r="H2" i="1"/>
  <c r="H10" i="1" s="1"/>
  <c r="L2" i="1"/>
  <c r="L10" i="1" s="1"/>
  <c r="P2" i="1"/>
  <c r="P10" i="1" s="1"/>
  <c r="T2" i="1"/>
  <c r="T10" i="1" s="1"/>
  <c r="X2" i="1"/>
  <c r="I18" i="1"/>
  <c r="M18" i="1"/>
  <c r="Q18" i="1"/>
  <c r="U18" i="1"/>
  <c r="H27" i="1"/>
  <c r="L27" i="1"/>
  <c r="P27" i="1"/>
  <c r="T27" i="1"/>
  <c r="H28" i="1"/>
  <c r="J28" i="1" s="1"/>
  <c r="L28" i="1"/>
  <c r="J14" i="1"/>
  <c r="N18" i="1"/>
  <c r="R18" i="1"/>
  <c r="V18" i="1"/>
  <c r="I27" i="1"/>
  <c r="M27" i="1"/>
  <c r="Q27" i="1"/>
  <c r="U27" i="1"/>
  <c r="X17" i="1"/>
  <c r="G27" i="1"/>
  <c r="J2" i="1"/>
  <c r="J10" i="1" s="1"/>
  <c r="N2" i="1"/>
  <c r="N10" i="1" s="1"/>
  <c r="R2" i="1"/>
  <c r="R10" i="1" s="1"/>
  <c r="G18" i="1"/>
  <c r="O18" i="1"/>
  <c r="S18" i="1"/>
  <c r="W18" i="1"/>
  <c r="N27" i="1"/>
  <c r="R27" i="1"/>
  <c r="V27" i="1"/>
  <c r="X19" i="1" l="1"/>
  <c r="Z26" i="1"/>
  <c r="Z24" i="1" s="1"/>
  <c r="X28" i="1"/>
  <c r="Z17" i="1"/>
  <c r="Z15" i="1" s="1"/>
  <c r="Z19" i="1" s="1"/>
  <c r="Y17" i="1"/>
  <c r="Y15" i="1" s="1"/>
  <c r="J19" i="1"/>
  <c r="J18" i="1"/>
  <c r="Y28" i="1"/>
  <c r="Y27" i="1"/>
  <c r="Z28" i="1"/>
  <c r="Z27" i="1"/>
  <c r="Y19" i="1"/>
  <c r="Y18" i="1"/>
  <c r="Z10" i="1"/>
  <c r="Y10" i="1"/>
  <c r="X10" i="1"/>
  <c r="Z18" i="1" l="1"/>
</calcChain>
</file>

<file path=xl/sharedStrings.xml><?xml version="1.0" encoding="utf-8"?>
<sst xmlns="http://schemas.openxmlformats.org/spreadsheetml/2006/main" count="137" uniqueCount="81">
  <si>
    <t>Год</t>
  </si>
  <si>
    <t>Первое полугодие</t>
  </si>
  <si>
    <t>Второе полугодие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</si>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</sst>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91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4" borderId="7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left" vertical="center" wrapText="1"/>
    </xf>
    <xf numFmtId="0" fontId="8" fillId="4" borderId="7" xfId="1" applyFont="1" applyFill="1" applyBorder="1" applyAlignment="1" applyProtection="1">
      <alignment horizontal="center"/>
    </xf>
    <xf numFmtId="0" fontId="8" fillId="4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5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6" borderId="2" xfId="1" applyNumberFormat="1" applyFont="1" applyFill="1" applyBorder="1" applyAlignment="1" applyProtection="1">
      <alignment horizontal="right" vertical="center"/>
    </xf>
    <xf numFmtId="164" fontId="5" fillId="6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6" borderId="2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5" borderId="2" xfId="1" applyNumberFormat="1" applyFont="1" applyFill="1" applyBorder="1" applyAlignment="1" applyProtection="1">
      <alignment horizontal="right" vertical="center"/>
      <protection locked="0"/>
    </xf>
    <xf numFmtId="0" fontId="12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4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 wrapText="1"/>
    </xf>
    <xf numFmtId="0" fontId="8" fillId="4" borderId="2" xfId="1" applyFont="1" applyFill="1" applyBorder="1" applyAlignment="1" applyProtection="1">
      <alignment horizontal="center" vertical="center"/>
    </xf>
    <xf numFmtId="164" fontId="8" fillId="4" borderId="2" xfId="2" applyNumberFormat="1" applyFont="1" applyFill="1" applyBorder="1" applyAlignment="1" applyProtection="1">
      <alignment horizontal="center" vertical="center" wrapText="1"/>
    </xf>
    <xf numFmtId="164" fontId="8" fillId="4" borderId="2" xfId="2" applyNumberFormat="1" applyFont="1" applyFill="1" applyBorder="1" applyAlignment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2" fillId="0" borderId="0" xfId="1" applyFont="1" applyFill="1" applyProtection="1"/>
    <xf numFmtId="0" fontId="0" fillId="3" borderId="3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8" fillId="0" borderId="0" xfId="1" applyFont="1" applyAlignment="1" applyProtection="1">
      <alignment horizontal="left" vertical="center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6</xdr:row>
      <xdr:rowOff>28575</xdr:rowOff>
    </xdr:from>
    <xdr:to>
      <xdr:col>3</xdr:col>
      <xdr:colOff>77175</xdr:colOff>
      <xdr:row>7</xdr:row>
      <xdr:rowOff>160995</xdr:rowOff>
    </xdr:to>
    <xdr:pic macro="[0]!modList00.FREEZE_PANES">
      <xdr:nvPicPr>
        <xdr:cNvPr id="2" name="FREEZE_PANES_G12" descr="Без имени-1">
          <a:extLst>
            <a:ext uri="{FF2B5EF4-FFF2-40B4-BE49-F238E27FC236}">
              <a16:creationId xmlns:a16="http://schemas.microsoft.com/office/drawing/2014/main" xmlns="" id="{49931BBD-E076-4286-B7C0-54D315C968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96250" cy="27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Zvereva\Desktop\FORM.1.TSO.2025.ORG(v1.0.3)_&#1058;&#1102;&#1084;&#1077;&#1085;&#1089;&#1082;&#1072;&#1103;%20&#1086;&#1073;&#1083;&#1072;&#1089;&#1090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88;&#1072;&#1085;&#1080;&#1090;&#1077;&#1083;&#1100;/_&#1055;&#1088;&#1086;&#1077;&#1082;&#1090;%20&#1073;&#1080;&#1079;&#1085;&#1077;&#1089;-&#1087;&#1083;&#1072;&#1085;&#1072;%20&#1085;&#1072;%202025%20&#1075;&#1086;&#1076;/1.&#1041;&#1055;_II/&#1055;&#1058;&#1059;/&#1054;&#1059;&#1080;&#1057;&#1069;/&#1056;&#1072;&#1089;&#1095;&#1077;&#1090;%20&#1090;&#1072;&#1088;&#1080;&#1092;&#1086;&#1074;%20&#1085;&#1072;%20&#1055;&#1077;&#1088;&#1077;&#1076;&#1072;&#1095;&#1091;%20&#1101;&#1101;_&#1058;&#1102;&#1084;&#1077;&#1085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8"/>
      <sheetName val="modReestr"/>
      <sheetName val="Инструкция"/>
      <sheetName val="Лог обновления"/>
      <sheetName val="Титульный"/>
      <sheetName val="Форма 1"/>
      <sheetName val="Разбивка по ГП"/>
      <sheetName val="Сравнение (Форма 1)"/>
      <sheetName val="Сравнение (Разбивка по ГП)"/>
      <sheetName val="Субабоненты"/>
      <sheetName val="Комментарии"/>
      <sheetName val="Проверка"/>
      <sheetName val="TEHSHEET"/>
      <sheetName val="AllSheetsInThisWorkbook"/>
      <sheetName val="et_union_hor"/>
      <sheetName val="modHTTP"/>
      <sheetName val="modfrmReestr"/>
      <sheetName val="modfrmReestrSub"/>
      <sheetName val="modfrmRegion"/>
      <sheetName val="modfrmFindEGRUL"/>
      <sheetName val="modfrmAuthorization"/>
      <sheetName val="modfrmDateChoose"/>
      <sheetName val="REESTR_ORG"/>
      <sheetName val="REESTR_SUB_ORG"/>
      <sheetName val="REESTR_EGRUL"/>
      <sheetName val="modClassifierValidate"/>
      <sheetName val="modHyp"/>
      <sheetName val="modList00"/>
      <sheetName val="modList03"/>
      <sheetName val="modList04"/>
      <sheetName val="modList07"/>
      <sheetName val="modList09"/>
      <sheetName val="mod_Coms"/>
      <sheetName val="modPreload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3">
          <cell r="B3" t="str">
            <v>Версия 1.0.3</v>
          </cell>
        </row>
      </sheetData>
      <sheetData sheetId="4"/>
      <sheetData sheetId="5">
        <row r="7">
          <cell r="F7" t="str">
            <v>Томская область</v>
          </cell>
        </row>
        <row r="9">
          <cell r="F9">
            <v>2025</v>
          </cell>
        </row>
        <row r="13">
          <cell r="F13" t="str">
            <v>ООО "Энергонефть Томск"</v>
          </cell>
        </row>
      </sheetData>
      <sheetData sheetId="6"/>
      <sheetData sheetId="7">
        <row r="17">
          <cell r="E17" t="str">
            <v>Добавить организацию</v>
          </cell>
        </row>
      </sheetData>
      <sheetData sheetId="8"/>
      <sheetData sheetId="9"/>
      <sheetData sheetId="10">
        <row r="13">
          <cell r="H13">
            <v>186.9453346663517</v>
          </cell>
          <cell r="I13">
            <v>195.40896724432369</v>
          </cell>
          <cell r="J13">
            <v>189.14732578114925</v>
          </cell>
          <cell r="K13">
            <v>192.27814651273647</v>
          </cell>
          <cell r="L13">
            <v>184.71006192986147</v>
          </cell>
          <cell r="M13">
            <v>7.7402545739020709</v>
          </cell>
          <cell r="N13">
            <v>6.3915480910894882</v>
          </cell>
          <cell r="O13">
            <v>4.7172548367623985</v>
          </cell>
          <cell r="P13">
            <v>5.8627137320347638</v>
          </cell>
          <cell r="Q13">
            <v>5.7466775395119987</v>
          </cell>
          <cell r="R13">
            <v>5.2019912184091073</v>
          </cell>
          <cell r="S13">
            <v>5.7816165238546402</v>
          </cell>
          <cell r="T13">
            <v>6.4622052984051885</v>
          </cell>
          <cell r="U13">
            <v>6.8626927147926864</v>
          </cell>
          <cell r="V13">
            <v>7.2507005977401731</v>
          </cell>
          <cell r="W13">
            <v>7.6533895381620214</v>
          </cell>
          <cell r="X13">
            <v>7.6518761329845262</v>
          </cell>
          <cell r="Y13">
            <v>6.4435767331374221</v>
          </cell>
          <cell r="Z13">
            <v>6.4435767331374221</v>
          </cell>
          <cell r="AA13">
            <v>6.4435767331374221</v>
          </cell>
        </row>
      </sheetData>
      <sheetData sheetId="11"/>
      <sheetData sheetId="12"/>
      <sheetData sheetId="13">
        <row r="2">
          <cell r="E2">
            <v>0</v>
          </cell>
          <cell r="F2" t="str">
            <v>ГП/НЭСК "первого уровня"</v>
          </cell>
        </row>
        <row r="3">
          <cell r="F3" t="str">
            <v>ГП/НЭСК не "первого уровня" (из ЕГРЮЛ)</v>
          </cell>
        </row>
        <row r="4">
          <cell r="F4" t="str">
            <v>Розничная генерация ВИЭ</v>
          </cell>
        </row>
        <row r="5">
          <cell r="F5" t="str">
            <v>Розничная генерация (за исключением ВИЭ)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сверка"/>
      <sheetName val="тариф корр  "/>
      <sheetName val="НВВ заявлено"/>
      <sheetName val="БП 2018"/>
      <sheetName val="V Россети Тюмень"/>
      <sheetName val="V ТН скорр"/>
      <sheetName val="V МОНО"/>
      <sheetName val="V РН-Э, ЮТЭК +ФАКТ_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H6">
            <v>4.9031857137884627</v>
          </cell>
          <cell r="I6">
            <v>4.3929173798077326</v>
          </cell>
          <cell r="J6">
            <v>4.8405329381305409</v>
          </cell>
          <cell r="K6">
            <v>4.5049904517430734</v>
          </cell>
          <cell r="L6">
            <v>4.7692091602150555</v>
          </cell>
          <cell r="M6">
            <v>4.4105111515208186</v>
          </cell>
          <cell r="N6">
            <v>4.5891698440916366</v>
          </cell>
          <cell r="O6">
            <v>4.7570186859992738</v>
          </cell>
          <cell r="P6">
            <v>4.8363936549285187</v>
          </cell>
          <cell r="Q6">
            <v>4.9126292521199959</v>
          </cell>
          <cell r="R6">
            <v>4.9280964358035559</v>
          </cell>
          <cell r="S6">
            <v>5.1218468493037834</v>
          </cell>
        </row>
        <row r="9">
          <cell r="H9">
            <v>0.21279825997841931</v>
          </cell>
          <cell r="I9">
            <v>0.1906526142836556</v>
          </cell>
          <cell r="J9">
            <v>0.21007912951486549</v>
          </cell>
          <cell r="K9">
            <v>0.19551658560564938</v>
          </cell>
          <cell r="L9">
            <v>0.20698367755333344</v>
          </cell>
          <cell r="M9">
            <v>0.19141618397600352</v>
          </cell>
          <cell r="N9">
            <v>0.19916997123357708</v>
          </cell>
          <cell r="O9">
            <v>0.20645461097236847</v>
          </cell>
          <cell r="P9">
            <v>0.20989948462389776</v>
          </cell>
          <cell r="Q9">
            <v>0.21320810954200781</v>
          </cell>
          <cell r="R9">
            <v>0.21387938531387438</v>
          </cell>
          <cell r="S9">
            <v>0.22228815325978418</v>
          </cell>
        </row>
        <row r="11">
          <cell r="H11">
            <v>4.6903874538100432</v>
          </cell>
          <cell r="I11">
            <v>4.2022647655240775</v>
          </cell>
          <cell r="J11">
            <v>4.630453808615675</v>
          </cell>
          <cell r="K11">
            <v>4.3094738661374237</v>
          </cell>
          <cell r="L11">
            <v>4.5622254826617228</v>
          </cell>
          <cell r="M11">
            <v>4.2190949675448142</v>
          </cell>
          <cell r="N11">
            <v>4.38999987285806</v>
          </cell>
          <cell r="O11">
            <v>4.5505640750269052</v>
          </cell>
          <cell r="P11">
            <v>4.6264941703046212</v>
          </cell>
          <cell r="Q11">
            <v>4.6994211425779877</v>
          </cell>
          <cell r="R11">
            <v>4.7142170504896823</v>
          </cell>
          <cell r="S11">
            <v>4.8995586960439992</v>
          </cell>
        </row>
        <row r="16">
          <cell r="H16">
            <v>6.7185999999999995</v>
          </cell>
          <cell r="I16">
            <v>6.6598238476445077</v>
          </cell>
          <cell r="J16">
            <v>6.6357735237761624</v>
          </cell>
          <cell r="K16">
            <v>6.3834674281992969</v>
          </cell>
          <cell r="L16">
            <v>6.5341530964748236</v>
          </cell>
          <cell r="M16">
            <v>6.2495935481077298</v>
          </cell>
          <cell r="N16">
            <v>6.2927710975121522</v>
          </cell>
          <cell r="O16">
            <v>6.5213468345223085</v>
          </cell>
          <cell r="P16">
            <v>6.8534098604090428</v>
          </cell>
          <cell r="Q16">
            <v>6.7368146212667153</v>
          </cell>
          <cell r="R16">
            <v>6.9791375738232464</v>
          </cell>
          <cell r="S16">
            <v>7.0187675719278015</v>
          </cell>
        </row>
        <row r="19">
          <cell r="H19">
            <v>0.29160000000000003</v>
          </cell>
          <cell r="I19">
            <v>0.28899999999999998</v>
          </cell>
          <cell r="J19">
            <v>0.28799999999999998</v>
          </cell>
          <cell r="K19">
            <v>0.27700000000000002</v>
          </cell>
          <cell r="L19">
            <v>0.28360000000000002</v>
          </cell>
          <cell r="M19">
            <v>0.2712</v>
          </cell>
          <cell r="N19">
            <v>0.27310000000000001</v>
          </cell>
          <cell r="O19">
            <v>0.28299999999999997</v>
          </cell>
          <cell r="P19">
            <v>0.2974</v>
          </cell>
          <cell r="Q19">
            <v>0.29239999999999999</v>
          </cell>
          <cell r="R19">
            <v>0.3029</v>
          </cell>
          <cell r="S19">
            <v>0.30459999999999998</v>
          </cell>
        </row>
        <row r="21">
          <cell r="H21">
            <v>6.4269999999999996</v>
          </cell>
          <cell r="I21">
            <v>6.3710000000000004</v>
          </cell>
          <cell r="J21">
            <v>6.3479999999999999</v>
          </cell>
          <cell r="K21">
            <v>6.1059999999999999</v>
          </cell>
          <cell r="L21">
            <v>6.2510000000000003</v>
          </cell>
          <cell r="M21">
            <v>5.9779999999999998</v>
          </cell>
          <cell r="N21">
            <v>6.02</v>
          </cell>
          <cell r="O21">
            <v>6.2380000000000004</v>
          </cell>
          <cell r="P21">
            <v>6.556</v>
          </cell>
          <cell r="Q21">
            <v>6.444</v>
          </cell>
          <cell r="R21">
            <v>6.6760000000000002</v>
          </cell>
          <cell r="S21">
            <v>6.7140000000000004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</sheetPr>
  <dimension ref="A1:AA43"/>
  <sheetViews>
    <sheetView showGridLines="0" tabSelected="1" topLeftCell="C1" zoomScaleNormal="100" zoomScaleSheetLayoutView="55" workbookViewId="0">
      <pane xSplit="4" ySplit="11" topLeftCell="L12" activePane="bottomRight" state="frozen"/>
      <selection activeCell="C7" sqref="C7"/>
      <selection pane="topRight" activeCell="G7" sqref="G7"/>
      <selection pane="bottomLeft" activeCell="C12" sqref="C12"/>
      <selection pane="bottomRight" activeCell="U47" sqref="U47"/>
    </sheetView>
  </sheetViews>
  <sheetFormatPr defaultColWidth="14.140625" defaultRowHeight="12" x14ac:dyDescent="0.2"/>
  <cols>
    <col min="1" max="1" width="14.140625" style="83" hidden="1" customWidth="1"/>
    <col min="2" max="2" width="14.140625" style="84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11" width="10.7109375" style="19" hidden="1" customWidth="1"/>
    <col min="12" max="24" width="10.7109375" style="19" customWidth="1"/>
    <col min="25" max="26" width="10.7109375" style="19" hidden="1" customWidth="1"/>
    <col min="27" max="27" width="35.42578125" style="19" customWidth="1"/>
    <col min="28" max="42" width="14.140625" style="57"/>
    <col min="43" max="58" width="14.140625" style="57" customWidth="1"/>
    <col min="59" max="16384" width="14.140625" style="57"/>
  </cols>
  <sheetData>
    <row r="1" spans="1:27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2025</v>
      </c>
      <c r="F1" s="5"/>
      <c r="G1" s="6" t="s">
        <v>0</v>
      </c>
      <c r="H1" s="6" t="s">
        <v>1</v>
      </c>
      <c r="I1" s="6" t="s">
        <v>2</v>
      </c>
      <c r="J1" s="7" t="s">
        <v>0</v>
      </c>
      <c r="K1" s="7" t="s">
        <v>0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0</v>
      </c>
      <c r="Y1" s="7"/>
      <c r="Z1" s="7"/>
      <c r="AA1" s="5"/>
    </row>
    <row r="2" spans="1:27" s="10" customFormat="1" ht="11.25" hidden="1" x14ac:dyDescent="0.15">
      <c r="A2" s="9"/>
      <c r="D2" s="11"/>
      <c r="G2" s="12">
        <f>$E$1-2</f>
        <v>2023</v>
      </c>
      <c r="H2" s="12">
        <f>$E$1-2</f>
        <v>2023</v>
      </c>
      <c r="I2" s="12">
        <f>$E$1-2</f>
        <v>2023</v>
      </c>
      <c r="J2" s="12">
        <f>$E$1-2</f>
        <v>2023</v>
      </c>
      <c r="K2" s="12">
        <f>$E$1-1</f>
        <v>2024</v>
      </c>
      <c r="L2" s="12">
        <f t="shared" ref="L2:X2" si="0">$E$1</f>
        <v>2025</v>
      </c>
      <c r="M2" s="12">
        <f t="shared" si="0"/>
        <v>2025</v>
      </c>
      <c r="N2" s="12">
        <f t="shared" si="0"/>
        <v>2025</v>
      </c>
      <c r="O2" s="12">
        <f t="shared" si="0"/>
        <v>2025</v>
      </c>
      <c r="P2" s="12">
        <f t="shared" si="0"/>
        <v>2025</v>
      </c>
      <c r="Q2" s="12">
        <f t="shared" si="0"/>
        <v>2025</v>
      </c>
      <c r="R2" s="12">
        <f t="shared" si="0"/>
        <v>2025</v>
      </c>
      <c r="S2" s="12">
        <f t="shared" si="0"/>
        <v>2025</v>
      </c>
      <c r="T2" s="12">
        <f t="shared" si="0"/>
        <v>2025</v>
      </c>
      <c r="U2" s="12">
        <f t="shared" si="0"/>
        <v>2025</v>
      </c>
      <c r="V2" s="12">
        <f t="shared" si="0"/>
        <v>2025</v>
      </c>
      <c r="W2" s="12">
        <f t="shared" si="0"/>
        <v>2025</v>
      </c>
      <c r="X2" s="12">
        <f t="shared" si="0"/>
        <v>2025</v>
      </c>
      <c r="Y2" s="12"/>
      <c r="Z2" s="12"/>
    </row>
    <row r="3" spans="1:27" s="7" customFormat="1" ht="11.25" hidden="1" x14ac:dyDescent="0.15">
      <c r="A3" s="13"/>
      <c r="D3" s="14"/>
      <c r="G3" s="7" t="s">
        <v>15</v>
      </c>
      <c r="H3" s="7" t="s">
        <v>16</v>
      </c>
      <c r="I3" s="7" t="s">
        <v>16</v>
      </c>
      <c r="J3" s="7" t="s">
        <v>16</v>
      </c>
      <c r="K3" s="7" t="s">
        <v>15</v>
      </c>
      <c r="L3" s="7" t="s">
        <v>15</v>
      </c>
      <c r="M3" s="7" t="s">
        <v>15</v>
      </c>
      <c r="N3" s="7" t="s">
        <v>15</v>
      </c>
      <c r="O3" s="7" t="s">
        <v>15</v>
      </c>
      <c r="P3" s="7" t="s">
        <v>15</v>
      </c>
      <c r="Q3" s="7" t="s">
        <v>15</v>
      </c>
      <c r="R3" s="7" t="s">
        <v>15</v>
      </c>
      <c r="S3" s="7" t="s">
        <v>15</v>
      </c>
      <c r="T3" s="7" t="s">
        <v>15</v>
      </c>
      <c r="U3" s="7" t="s">
        <v>15</v>
      </c>
      <c r="V3" s="7" t="s">
        <v>15</v>
      </c>
      <c r="W3" s="7" t="s">
        <v>15</v>
      </c>
      <c r="X3" s="7" t="s">
        <v>15</v>
      </c>
    </row>
    <row r="4" spans="1:27" s="19" customFormat="1" ht="11.25" hidden="1" x14ac:dyDescent="0.15">
      <c r="A4" s="15"/>
      <c r="B4" s="16"/>
      <c r="C4" s="17"/>
      <c r="D4" s="18"/>
    </row>
    <row r="5" spans="1:27" s="19" customFormat="1" ht="11.25" hidden="1" x14ac:dyDescent="0.15">
      <c r="A5" s="15"/>
      <c r="B5" s="16"/>
      <c r="C5" s="17"/>
      <c r="D5" s="18"/>
    </row>
    <row r="6" spans="1:27" s="19" customFormat="1" ht="11.25" hidden="1" x14ac:dyDescent="0.15">
      <c r="A6" s="20"/>
      <c r="B6" s="16"/>
      <c r="C6" s="17"/>
      <c r="D6" s="18"/>
    </row>
    <row r="7" spans="1:27" s="25" customFormat="1" ht="11.25" x14ac:dyDescent="0.15">
      <c r="A7" s="21"/>
      <c r="B7" s="22"/>
      <c r="C7" s="23"/>
      <c r="D7" s="24"/>
      <c r="AA7" s="26" t="s">
        <v>17</v>
      </c>
    </row>
    <row r="8" spans="1:27" s="19" customFormat="1" ht="29.25" customHeight="1" x14ac:dyDescent="0.15">
      <c r="A8" s="20"/>
      <c r="B8" s="16"/>
      <c r="C8" s="27"/>
      <c r="D8" s="87" t="str">
        <f>"Предложения " &amp; org &amp; " по технологическому расходу электроэнергии (мощности) - потерям в электрических сетях на "&amp; god &amp;" год в субъекте РФ: "&amp;region_name</f>
        <v>Предложения ООО "Энергонефть Томск" по технологическому расходу электроэнергии (мощности) - потерям в электрических сетях на 2025 год в субъекте РФ: Томская область</v>
      </c>
      <c r="E8" s="87"/>
      <c r="F8" s="87"/>
      <c r="G8" s="87"/>
      <c r="H8" s="87"/>
      <c r="I8" s="87"/>
      <c r="J8" s="87"/>
      <c r="K8" s="87"/>
      <c r="L8" s="87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</row>
    <row r="9" spans="1:27" s="34" customFormat="1" ht="3" customHeight="1" x14ac:dyDescent="0.15">
      <c r="A9" s="30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7" s="19" customFormat="1" ht="52.5" customHeight="1" x14ac:dyDescent="0.15">
      <c r="A10" s="20"/>
      <c r="B10" s="16"/>
      <c r="C10" s="17"/>
      <c r="D10" s="35" t="s">
        <v>18</v>
      </c>
      <c r="E10" s="35" t="s">
        <v>19</v>
      </c>
      <c r="F10" s="36" t="s">
        <v>20</v>
      </c>
      <c r="G10" s="37" t="str">
        <f t="shared" ref="G10:X10" si="1">G3&amp;" "&amp;G2&amp;" "&amp;G1</f>
        <v>План 2023 Год</v>
      </c>
      <c r="H10" s="37" t="str">
        <f t="shared" si="1"/>
        <v>Факт 2023 Первое полугодие</v>
      </c>
      <c r="I10" s="37" t="str">
        <f t="shared" si="1"/>
        <v>Факт 2023 Второе полугодие</v>
      </c>
      <c r="J10" s="37" t="str">
        <f t="shared" si="1"/>
        <v>Факт 2023 Год</v>
      </c>
      <c r="K10" s="37" t="str">
        <f t="shared" si="1"/>
        <v>План 2024 Год</v>
      </c>
      <c r="L10" s="37" t="str">
        <f t="shared" si="1"/>
        <v>План 2025 Январь</v>
      </c>
      <c r="M10" s="37" t="str">
        <f t="shared" si="1"/>
        <v>План 2025 Февраль</v>
      </c>
      <c r="N10" s="37" t="str">
        <f t="shared" si="1"/>
        <v>План 2025 Март</v>
      </c>
      <c r="O10" s="37" t="str">
        <f t="shared" si="1"/>
        <v>План 2025 Апрель</v>
      </c>
      <c r="P10" s="37" t="str">
        <f t="shared" si="1"/>
        <v>План 2025 Май</v>
      </c>
      <c r="Q10" s="37" t="str">
        <f t="shared" si="1"/>
        <v>План 2025 Июнь</v>
      </c>
      <c r="R10" s="37" t="str">
        <f t="shared" si="1"/>
        <v>План 2025 Июль</v>
      </c>
      <c r="S10" s="37" t="str">
        <f t="shared" si="1"/>
        <v>План 2025 Август</v>
      </c>
      <c r="T10" s="37" t="str">
        <f t="shared" si="1"/>
        <v>План 2025 Сентябрь</v>
      </c>
      <c r="U10" s="37" t="str">
        <f t="shared" si="1"/>
        <v>План 2025 Октябрь</v>
      </c>
      <c r="V10" s="37" t="str">
        <f t="shared" si="1"/>
        <v>План 2025 Ноябрь</v>
      </c>
      <c r="W10" s="37" t="str">
        <f t="shared" si="1"/>
        <v>План 2025 Декабрь</v>
      </c>
      <c r="X10" s="37" t="str">
        <f t="shared" si="1"/>
        <v>План 2025 Год</v>
      </c>
      <c r="Y10" s="37" t="str">
        <f>X3&amp;" "&amp;X2 + 1 &amp;" "&amp;X1</f>
        <v>План 2026 Год</v>
      </c>
      <c r="Z10" s="37" t="str">
        <f>X3&amp;" "&amp;X2 + 2&amp;" "&amp;X1</f>
        <v>План 2027 Год</v>
      </c>
      <c r="AA10" s="37" t="s">
        <v>21</v>
      </c>
    </row>
    <row r="11" spans="1:27" s="19" customFormat="1" ht="11.25" x14ac:dyDescent="0.15">
      <c r="A11" s="20"/>
      <c r="B11" s="16"/>
      <c r="C11" s="17"/>
      <c r="D11" s="38">
        <v>1</v>
      </c>
      <c r="E11" s="38">
        <v>2</v>
      </c>
      <c r="F11" s="38">
        <v>3</v>
      </c>
      <c r="G11" s="38">
        <v>4</v>
      </c>
      <c r="H11" s="38">
        <v>5</v>
      </c>
      <c r="I11" s="38">
        <v>6</v>
      </c>
      <c r="J11" s="38">
        <v>7</v>
      </c>
      <c r="K11" s="38">
        <v>8</v>
      </c>
      <c r="L11" s="38">
        <v>9</v>
      </c>
      <c r="M11" s="38">
        <v>10</v>
      </c>
      <c r="N11" s="38">
        <v>11</v>
      </c>
      <c r="O11" s="38">
        <v>12</v>
      </c>
      <c r="P11" s="38">
        <v>13</v>
      </c>
      <c r="Q11" s="38">
        <v>14</v>
      </c>
      <c r="R11" s="38">
        <v>15</v>
      </c>
      <c r="S11" s="38">
        <v>16</v>
      </c>
      <c r="T11" s="38">
        <v>17</v>
      </c>
      <c r="U11" s="38">
        <v>18</v>
      </c>
      <c r="V11" s="38">
        <v>19</v>
      </c>
      <c r="W11" s="38">
        <v>20</v>
      </c>
      <c r="X11" s="38">
        <v>21</v>
      </c>
      <c r="Y11" s="38">
        <v>22</v>
      </c>
      <c r="Z11" s="38">
        <v>23</v>
      </c>
      <c r="AA11" s="38">
        <v>24</v>
      </c>
    </row>
    <row r="12" spans="1:27" s="19" customFormat="1" ht="11.25" x14ac:dyDescent="0.15">
      <c r="A12" s="20"/>
      <c r="B12" s="16"/>
      <c r="C12" s="17"/>
      <c r="D12" s="39" t="s">
        <v>22</v>
      </c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  <c r="Y12" s="43"/>
      <c r="Z12" s="43"/>
      <c r="AA12" s="43"/>
    </row>
    <row r="13" spans="1:27" s="19" customFormat="1" ht="11.25" x14ac:dyDescent="0.15">
      <c r="A13" s="20"/>
      <c r="B13" s="16"/>
      <c r="C13" s="17"/>
      <c r="D13" s="44"/>
      <c r="E13" s="45" t="s">
        <v>23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s="19" customFormat="1" ht="11.25" x14ac:dyDescent="0.15">
      <c r="A14" s="20" t="s">
        <v>24</v>
      </c>
      <c r="B14" s="16" t="s">
        <v>25</v>
      </c>
      <c r="C14" s="17"/>
      <c r="D14" s="48">
        <v>1</v>
      </c>
      <c r="E14" s="49" t="s">
        <v>26</v>
      </c>
      <c r="F14" s="48" t="s">
        <v>27</v>
      </c>
      <c r="G14" s="50"/>
      <c r="H14" s="50"/>
      <c r="I14" s="50"/>
      <c r="J14" s="51">
        <f>SUM(H14:I14)</f>
        <v>0</v>
      </c>
      <c r="K14" s="50"/>
      <c r="L14" s="50">
        <f>'[2]V МОНО'!H6</f>
        <v>4.9031857137884627</v>
      </c>
      <c r="M14" s="50">
        <f>'[2]V МОНО'!I6</f>
        <v>4.3929173798077326</v>
      </c>
      <c r="N14" s="50">
        <f>'[2]V МОНО'!J6</f>
        <v>4.8405329381305409</v>
      </c>
      <c r="O14" s="50">
        <f>'[2]V МОНО'!K6</f>
        <v>4.5049904517430734</v>
      </c>
      <c r="P14" s="50">
        <f>'[2]V МОНО'!L6</f>
        <v>4.7692091602150555</v>
      </c>
      <c r="Q14" s="50">
        <f>'[2]V МОНО'!M6</f>
        <v>4.4105111515208186</v>
      </c>
      <c r="R14" s="50">
        <f>'[2]V МОНО'!N6</f>
        <v>4.5891698440916366</v>
      </c>
      <c r="S14" s="50">
        <f>'[2]V МОНО'!O6</f>
        <v>4.7570186859992738</v>
      </c>
      <c r="T14" s="50">
        <f>'[2]V МОНО'!P6</f>
        <v>4.8363936549285187</v>
      </c>
      <c r="U14" s="50">
        <f>'[2]V МОНО'!Q6</f>
        <v>4.9126292521199959</v>
      </c>
      <c r="V14" s="50">
        <f>'[2]V МОНО'!R6</f>
        <v>4.9280964358035559</v>
      </c>
      <c r="W14" s="50">
        <f>'[2]V МОНО'!S6</f>
        <v>5.1218468493037834</v>
      </c>
      <c r="X14" s="52">
        <f>SUM(L14:W14)</f>
        <v>56.966501517452457</v>
      </c>
      <c r="Y14" s="50">
        <f>X14</f>
        <v>56.966501517452457</v>
      </c>
      <c r="Z14" s="50">
        <f>X14</f>
        <v>56.966501517452457</v>
      </c>
      <c r="AA14" s="53"/>
    </row>
    <row r="15" spans="1:27" s="19" customFormat="1" ht="22.5" x14ac:dyDescent="0.15">
      <c r="A15" s="20" t="s">
        <v>28</v>
      </c>
      <c r="B15" s="16" t="s">
        <v>29</v>
      </c>
      <c r="C15" s="17"/>
      <c r="D15" s="48">
        <v>2</v>
      </c>
      <c r="E15" s="49" t="s">
        <v>30</v>
      </c>
      <c r="F15" s="48" t="s">
        <v>27</v>
      </c>
      <c r="G15" s="51">
        <f t="shared" ref="G15:W15" si="2">SUM(G16:G17)</f>
        <v>0</v>
      </c>
      <c r="H15" s="51">
        <f t="shared" si="2"/>
        <v>0</v>
      </c>
      <c r="I15" s="51">
        <f t="shared" si="2"/>
        <v>0</v>
      </c>
      <c r="J15" s="51">
        <f t="shared" si="2"/>
        <v>0</v>
      </c>
      <c r="K15" s="51">
        <f t="shared" si="2"/>
        <v>0</v>
      </c>
      <c r="L15" s="51">
        <f t="shared" si="2"/>
        <v>0.21279825997841931</v>
      </c>
      <c r="M15" s="51">
        <f t="shared" si="2"/>
        <v>0.1906526142836556</v>
      </c>
      <c r="N15" s="51">
        <f t="shared" si="2"/>
        <v>0.21007912951486549</v>
      </c>
      <c r="O15" s="51">
        <f t="shared" si="2"/>
        <v>0.19551658560564938</v>
      </c>
      <c r="P15" s="51">
        <f t="shared" si="2"/>
        <v>0.20698367755333344</v>
      </c>
      <c r="Q15" s="51">
        <f t="shared" si="2"/>
        <v>0.19141618397600352</v>
      </c>
      <c r="R15" s="51">
        <f t="shared" si="2"/>
        <v>0.19916997123357708</v>
      </c>
      <c r="S15" s="51">
        <f t="shared" si="2"/>
        <v>0.20645461097236847</v>
      </c>
      <c r="T15" s="51">
        <f t="shared" si="2"/>
        <v>0.20989948462389776</v>
      </c>
      <c r="U15" s="51">
        <f t="shared" si="2"/>
        <v>0.21320810954200781</v>
      </c>
      <c r="V15" s="51">
        <f t="shared" si="2"/>
        <v>0.21387938531387438</v>
      </c>
      <c r="W15" s="51">
        <f t="shared" si="2"/>
        <v>0.22228815325978418</v>
      </c>
      <c r="X15" s="52">
        <f>SUM(L15:W15)</f>
        <v>2.4723461658574366</v>
      </c>
      <c r="Y15" s="54">
        <f>SUM(Y16:Y17)</f>
        <v>2.4723461658574366</v>
      </c>
      <c r="Z15" s="54">
        <f>SUM(Z16:Z17)</f>
        <v>2.4723461658574366</v>
      </c>
      <c r="AA15" s="53"/>
    </row>
    <row r="16" spans="1:27" s="19" customFormat="1" ht="11.25" x14ac:dyDescent="0.15">
      <c r="A16" s="20" t="s">
        <v>31</v>
      </c>
      <c r="B16" s="16" t="s">
        <v>32</v>
      </c>
      <c r="C16" s="17"/>
      <c r="D16" s="48" t="s">
        <v>33</v>
      </c>
      <c r="E16" s="55" t="s">
        <v>32</v>
      </c>
      <c r="F16" s="48" t="s">
        <v>27</v>
      </c>
      <c r="G16" s="56"/>
      <c r="H16" s="56"/>
      <c r="I16" s="56"/>
      <c r="J16" s="51">
        <f>SUM(H16:I16)</f>
        <v>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2">
        <f>SUM(L16:W16)</f>
        <v>0</v>
      </c>
      <c r="Y16" s="56"/>
      <c r="Z16" s="56"/>
      <c r="AA16" s="53"/>
    </row>
    <row r="17" spans="1:27" ht="22.5" x14ac:dyDescent="0.2">
      <c r="A17" s="20" t="s">
        <v>34</v>
      </c>
      <c r="B17" s="16" t="s">
        <v>35</v>
      </c>
      <c r="D17" s="48" t="s">
        <v>36</v>
      </c>
      <c r="E17" s="55" t="s">
        <v>35</v>
      </c>
      <c r="F17" s="48" t="s">
        <v>27</v>
      </c>
      <c r="G17" s="56"/>
      <c r="H17" s="56"/>
      <c r="I17" s="56"/>
      <c r="J17" s="51">
        <f>SUM(H17:I17)</f>
        <v>0</v>
      </c>
      <c r="K17" s="56"/>
      <c r="L17" s="56">
        <f>'[2]V МОНО'!H9</f>
        <v>0.21279825997841931</v>
      </c>
      <c r="M17" s="56">
        <f>'[2]V МОНО'!I9</f>
        <v>0.1906526142836556</v>
      </c>
      <c r="N17" s="56">
        <f>'[2]V МОНО'!J9</f>
        <v>0.21007912951486549</v>
      </c>
      <c r="O17" s="56">
        <f>'[2]V МОНО'!K9</f>
        <v>0.19551658560564938</v>
      </c>
      <c r="P17" s="56">
        <f>'[2]V МОНО'!L9</f>
        <v>0.20698367755333344</v>
      </c>
      <c r="Q17" s="56">
        <f>'[2]V МОНО'!M9</f>
        <v>0.19141618397600352</v>
      </c>
      <c r="R17" s="56">
        <f>'[2]V МОНО'!N9</f>
        <v>0.19916997123357708</v>
      </c>
      <c r="S17" s="56">
        <f>'[2]V МОНО'!O9</f>
        <v>0.20645461097236847</v>
      </c>
      <c r="T17" s="56">
        <f>'[2]V МОНО'!P9</f>
        <v>0.20989948462389776</v>
      </c>
      <c r="U17" s="56">
        <f>'[2]V МОНО'!Q9</f>
        <v>0.21320810954200781</v>
      </c>
      <c r="V17" s="56">
        <f>'[2]V МОНО'!R9</f>
        <v>0.21387938531387438</v>
      </c>
      <c r="W17" s="56">
        <f>'[2]V МОНО'!S9</f>
        <v>0.22228815325978418</v>
      </c>
      <c r="X17" s="52">
        <f>SUM(L17:W17)</f>
        <v>2.4723461658574366</v>
      </c>
      <c r="Y17" s="56">
        <f>X17</f>
        <v>2.4723461658574366</v>
      </c>
      <c r="Z17" s="56">
        <f>X17</f>
        <v>2.4723461658574366</v>
      </c>
      <c r="AA17" s="53"/>
    </row>
    <row r="18" spans="1:27" x14ac:dyDescent="0.2">
      <c r="A18" s="20" t="s">
        <v>37</v>
      </c>
      <c r="B18" s="16" t="s">
        <v>38</v>
      </c>
      <c r="D18" s="48">
        <v>3</v>
      </c>
      <c r="E18" s="58" t="s">
        <v>39</v>
      </c>
      <c r="F18" s="59" t="s">
        <v>40</v>
      </c>
      <c r="G18" s="51">
        <f t="shared" ref="G18:X18" si="3">IF(G14=0,0,G15/G14*100)</f>
        <v>0</v>
      </c>
      <c r="H18" s="51">
        <f t="shared" si="3"/>
        <v>0</v>
      </c>
      <c r="I18" s="51">
        <f t="shared" si="3"/>
        <v>0</v>
      </c>
      <c r="J18" s="51">
        <f t="shared" si="3"/>
        <v>0</v>
      </c>
      <c r="K18" s="51">
        <f t="shared" si="3"/>
        <v>0</v>
      </c>
      <c r="L18" s="51">
        <f t="shared" si="3"/>
        <v>4.3400000000000007</v>
      </c>
      <c r="M18" s="51">
        <f t="shared" si="3"/>
        <v>4.34</v>
      </c>
      <c r="N18" s="51">
        <f t="shared" si="3"/>
        <v>4.34</v>
      </c>
      <c r="O18" s="51">
        <f t="shared" si="3"/>
        <v>4.34</v>
      </c>
      <c r="P18" s="51">
        <f t="shared" si="3"/>
        <v>4.3400000000000007</v>
      </c>
      <c r="Q18" s="51">
        <f t="shared" si="3"/>
        <v>4.34</v>
      </c>
      <c r="R18" s="51">
        <f t="shared" si="3"/>
        <v>4.3400000000000007</v>
      </c>
      <c r="S18" s="51">
        <f t="shared" si="3"/>
        <v>4.34</v>
      </c>
      <c r="T18" s="51">
        <f t="shared" si="3"/>
        <v>4.3400000000000007</v>
      </c>
      <c r="U18" s="51">
        <f t="shared" si="3"/>
        <v>4.34</v>
      </c>
      <c r="V18" s="51">
        <f t="shared" si="3"/>
        <v>4.3400000000000007</v>
      </c>
      <c r="W18" s="51">
        <f t="shared" si="3"/>
        <v>4.34</v>
      </c>
      <c r="X18" s="51">
        <f t="shared" si="3"/>
        <v>4.34</v>
      </c>
      <c r="Y18" s="54">
        <f>IF(Y14=0,0,Y15/Y14*100)</f>
        <v>4.34</v>
      </c>
      <c r="Z18" s="54">
        <f>IF(Z14=0,0,Z15/Z14*100)</f>
        <v>4.34</v>
      </c>
      <c r="AA18" s="60"/>
    </row>
    <row r="19" spans="1:27" x14ac:dyDescent="0.2">
      <c r="A19" s="20" t="s">
        <v>41</v>
      </c>
      <c r="B19" s="16" t="s">
        <v>42</v>
      </c>
      <c r="D19" s="48">
        <v>4</v>
      </c>
      <c r="E19" s="58" t="s">
        <v>43</v>
      </c>
      <c r="F19" s="48" t="s">
        <v>27</v>
      </c>
      <c r="G19" s="51">
        <f t="shared" ref="G19:W19" si="4">G14-G15</f>
        <v>0</v>
      </c>
      <c r="H19" s="51">
        <f t="shared" si="4"/>
        <v>0</v>
      </c>
      <c r="I19" s="51">
        <f t="shared" si="4"/>
        <v>0</v>
      </c>
      <c r="J19" s="51">
        <f t="shared" si="4"/>
        <v>0</v>
      </c>
      <c r="K19" s="51">
        <f t="shared" si="4"/>
        <v>0</v>
      </c>
      <c r="L19" s="51">
        <f t="shared" si="4"/>
        <v>4.6903874538100432</v>
      </c>
      <c r="M19" s="51">
        <f t="shared" si="4"/>
        <v>4.2022647655240766</v>
      </c>
      <c r="N19" s="51">
        <f t="shared" si="4"/>
        <v>4.630453808615675</v>
      </c>
      <c r="O19" s="51">
        <f t="shared" si="4"/>
        <v>4.3094738661374237</v>
      </c>
      <c r="P19" s="51">
        <f t="shared" si="4"/>
        <v>4.5622254826617219</v>
      </c>
      <c r="Q19" s="51">
        <f t="shared" si="4"/>
        <v>4.2190949675448151</v>
      </c>
      <c r="R19" s="51">
        <f t="shared" si="4"/>
        <v>4.3899998728580591</v>
      </c>
      <c r="S19" s="51">
        <f t="shared" si="4"/>
        <v>4.5505640750269052</v>
      </c>
      <c r="T19" s="51">
        <f t="shared" si="4"/>
        <v>4.6264941703046212</v>
      </c>
      <c r="U19" s="51">
        <f t="shared" si="4"/>
        <v>4.6994211425779877</v>
      </c>
      <c r="V19" s="51">
        <f t="shared" si="4"/>
        <v>4.7142170504896814</v>
      </c>
      <c r="W19" s="51">
        <f t="shared" si="4"/>
        <v>4.8995586960439992</v>
      </c>
      <c r="X19" s="52">
        <f>SUM(L19:W19)</f>
        <v>54.494155351595012</v>
      </c>
      <c r="Y19" s="54">
        <f>Y14-Y15</f>
        <v>54.494155351595019</v>
      </c>
      <c r="Z19" s="54">
        <f>Z14-Z15</f>
        <v>54.494155351595019</v>
      </c>
      <c r="AA19" s="53"/>
    </row>
    <row r="20" spans="1:27" x14ac:dyDescent="0.2">
      <c r="A20" s="20" t="s">
        <v>44</v>
      </c>
      <c r="B20" s="16" t="s">
        <v>45</v>
      </c>
      <c r="D20" s="48" t="s">
        <v>46</v>
      </c>
      <c r="E20" s="61" t="s">
        <v>45</v>
      </c>
      <c r="F20" s="48" t="s">
        <v>27</v>
      </c>
      <c r="G20" s="56"/>
      <c r="H20" s="56"/>
      <c r="I20" s="56"/>
      <c r="J20" s="51">
        <f>SUM(H20:I20)</f>
        <v>0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2">
        <f>SUM(L20:W20)</f>
        <v>0</v>
      </c>
      <c r="Y20" s="56"/>
      <c r="Z20" s="56"/>
      <c r="AA20" s="53"/>
    </row>
    <row r="21" spans="1:27" ht="22.5" x14ac:dyDescent="0.2">
      <c r="A21" s="20" t="s">
        <v>47</v>
      </c>
      <c r="B21" s="16" t="s">
        <v>48</v>
      </c>
      <c r="D21" s="48" t="s">
        <v>49</v>
      </c>
      <c r="E21" s="61" t="s">
        <v>48</v>
      </c>
      <c r="F21" s="48" t="s">
        <v>27</v>
      </c>
      <c r="G21" s="56"/>
      <c r="H21" s="56"/>
      <c r="I21" s="56"/>
      <c r="J21" s="51">
        <f>SUM(H21:I21)</f>
        <v>0</v>
      </c>
      <c r="K21" s="56"/>
      <c r="L21" s="56">
        <f>'[2]V МОНО'!H11</f>
        <v>4.6903874538100432</v>
      </c>
      <c r="M21" s="56">
        <f>'[2]V МОНО'!I11</f>
        <v>4.2022647655240775</v>
      </c>
      <c r="N21" s="56">
        <f>'[2]V МОНО'!J11</f>
        <v>4.630453808615675</v>
      </c>
      <c r="O21" s="56">
        <f>'[2]V МОНО'!K11</f>
        <v>4.3094738661374237</v>
      </c>
      <c r="P21" s="56">
        <f>'[2]V МОНО'!L11</f>
        <v>4.5622254826617228</v>
      </c>
      <c r="Q21" s="56">
        <f>'[2]V МОНО'!M11</f>
        <v>4.2190949675448142</v>
      </c>
      <c r="R21" s="56">
        <f>'[2]V МОНО'!N11</f>
        <v>4.38999987285806</v>
      </c>
      <c r="S21" s="56">
        <f>'[2]V МОНО'!O11</f>
        <v>4.5505640750269052</v>
      </c>
      <c r="T21" s="56">
        <f>'[2]V МОНО'!P11</f>
        <v>4.6264941703046212</v>
      </c>
      <c r="U21" s="56">
        <f>'[2]V МОНО'!Q11</f>
        <v>4.6994211425779877</v>
      </c>
      <c r="V21" s="56">
        <f>'[2]V МОНО'!R11</f>
        <v>4.7142170504896823</v>
      </c>
      <c r="W21" s="56">
        <f>'[2]V МОНО'!S11</f>
        <v>4.8995586960439992</v>
      </c>
      <c r="X21" s="52">
        <f>SUM(L21:W21)</f>
        <v>54.494155351595012</v>
      </c>
      <c r="Y21" s="56">
        <f>X21</f>
        <v>54.494155351595012</v>
      </c>
      <c r="Z21" s="56">
        <f>X21</f>
        <v>54.494155351595012</v>
      </c>
      <c r="AA21" s="53"/>
    </row>
    <row r="22" spans="1:27" x14ac:dyDescent="0.2">
      <c r="A22" s="20"/>
      <c r="B22" s="16"/>
      <c r="D22" s="62"/>
      <c r="E22" s="63" t="s">
        <v>50</v>
      </c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  <c r="Z22" s="66"/>
      <c r="AA22" s="65"/>
    </row>
    <row r="23" spans="1:27" ht="11.25" customHeight="1" x14ac:dyDescent="0.2">
      <c r="A23" s="20" t="s">
        <v>51</v>
      </c>
      <c r="B23" s="16" t="s">
        <v>25</v>
      </c>
      <c r="D23" s="48" t="s">
        <v>52</v>
      </c>
      <c r="E23" s="49" t="s">
        <v>26</v>
      </c>
      <c r="F23" s="48" t="s">
        <v>53</v>
      </c>
      <c r="G23" s="50"/>
      <c r="H23" s="50"/>
      <c r="I23" s="50"/>
      <c r="J23" s="51">
        <f>SUM(H23:I23)/2</f>
        <v>0</v>
      </c>
      <c r="K23" s="50"/>
      <c r="L23" s="50">
        <f>'[2]V МОНО'!H16</f>
        <v>6.7185999999999995</v>
      </c>
      <c r="M23" s="50">
        <f>'[2]V МОНО'!I16</f>
        <v>6.6598238476445077</v>
      </c>
      <c r="N23" s="50">
        <f>'[2]V МОНО'!J16</f>
        <v>6.6357735237761624</v>
      </c>
      <c r="O23" s="50">
        <f>'[2]V МОНО'!K16</f>
        <v>6.3834674281992969</v>
      </c>
      <c r="P23" s="50">
        <f>'[2]V МОНО'!L16</f>
        <v>6.5341530964748236</v>
      </c>
      <c r="Q23" s="50">
        <f>'[2]V МОНО'!M16</f>
        <v>6.2495935481077298</v>
      </c>
      <c r="R23" s="50">
        <f>'[2]V МОНО'!N16</f>
        <v>6.2927710975121522</v>
      </c>
      <c r="S23" s="50">
        <f>'[2]V МОНО'!O16</f>
        <v>6.5213468345223085</v>
      </c>
      <c r="T23" s="50">
        <f>'[2]V МОНО'!P16</f>
        <v>6.8534098604090428</v>
      </c>
      <c r="U23" s="50">
        <f>'[2]V МОНО'!Q16</f>
        <v>6.7368146212667153</v>
      </c>
      <c r="V23" s="50">
        <f>'[2]V МОНО'!R16</f>
        <v>6.9791375738232464</v>
      </c>
      <c r="W23" s="50">
        <f>'[2]V МОНО'!S16</f>
        <v>7.0187675719278015</v>
      </c>
      <c r="X23" s="52">
        <f>SUM(L23:W23)/12</f>
        <v>6.6319715836386495</v>
      </c>
      <c r="Y23" s="50">
        <f>X23</f>
        <v>6.6319715836386495</v>
      </c>
      <c r="Z23" s="50">
        <f>X23</f>
        <v>6.6319715836386495</v>
      </c>
      <c r="AA23" s="53"/>
    </row>
    <row r="24" spans="1:27" ht="22.5" x14ac:dyDescent="0.2">
      <c r="A24" s="20" t="s">
        <v>54</v>
      </c>
      <c r="B24" s="16" t="s">
        <v>29</v>
      </c>
      <c r="D24" s="48" t="s">
        <v>55</v>
      </c>
      <c r="E24" s="49" t="s">
        <v>30</v>
      </c>
      <c r="F24" s="48" t="s">
        <v>53</v>
      </c>
      <c r="G24" s="51">
        <f t="shared" ref="G24:X24" si="5">SUM(G25:G26)</f>
        <v>0</v>
      </c>
      <c r="H24" s="51">
        <f t="shared" si="5"/>
        <v>0</v>
      </c>
      <c r="I24" s="51">
        <f t="shared" si="5"/>
        <v>0</v>
      </c>
      <c r="J24" s="51">
        <f t="shared" si="5"/>
        <v>0</v>
      </c>
      <c r="K24" s="51">
        <f t="shared" si="5"/>
        <v>0</v>
      </c>
      <c r="L24" s="51">
        <f t="shared" si="5"/>
        <v>0.29160000000000003</v>
      </c>
      <c r="M24" s="51">
        <f t="shared" si="5"/>
        <v>0.28899999999999998</v>
      </c>
      <c r="N24" s="51">
        <f t="shared" si="5"/>
        <v>0.28799999999999998</v>
      </c>
      <c r="O24" s="51">
        <f t="shared" si="5"/>
        <v>0.27700000000000002</v>
      </c>
      <c r="P24" s="51">
        <f t="shared" si="5"/>
        <v>0.28360000000000002</v>
      </c>
      <c r="Q24" s="51">
        <f t="shared" si="5"/>
        <v>0.2712</v>
      </c>
      <c r="R24" s="51">
        <f t="shared" si="5"/>
        <v>0.27310000000000001</v>
      </c>
      <c r="S24" s="51">
        <f t="shared" si="5"/>
        <v>0.28299999999999997</v>
      </c>
      <c r="T24" s="51">
        <f t="shared" si="5"/>
        <v>0.2974</v>
      </c>
      <c r="U24" s="51">
        <f t="shared" si="5"/>
        <v>0.29239999999999999</v>
      </c>
      <c r="V24" s="51">
        <f t="shared" si="5"/>
        <v>0.3029</v>
      </c>
      <c r="W24" s="51">
        <f t="shared" si="5"/>
        <v>0.30459999999999998</v>
      </c>
      <c r="X24" s="51">
        <f t="shared" si="5"/>
        <v>0.28781666666666667</v>
      </c>
      <c r="Y24" s="54">
        <f>SUM(Y25:Y26)</f>
        <v>0.28781666666666667</v>
      </c>
      <c r="Z24" s="54">
        <f>SUM(Z25:Z26)</f>
        <v>0.28781666666666667</v>
      </c>
      <c r="AA24" s="60"/>
    </row>
    <row r="25" spans="1:27" x14ac:dyDescent="0.2">
      <c r="A25" s="20" t="s">
        <v>56</v>
      </c>
      <c r="B25" s="16" t="s">
        <v>32</v>
      </c>
      <c r="D25" s="48" t="s">
        <v>57</v>
      </c>
      <c r="E25" s="55" t="s">
        <v>32</v>
      </c>
      <c r="F25" s="48" t="s">
        <v>53</v>
      </c>
      <c r="G25" s="56"/>
      <c r="H25" s="56"/>
      <c r="I25" s="56"/>
      <c r="J25" s="51">
        <f>SUM(H25:I25)/2</f>
        <v>0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2">
        <f>SUM(L25:W25)/12</f>
        <v>0</v>
      </c>
      <c r="Y25" s="56"/>
      <c r="Z25" s="56"/>
      <c r="AA25" s="53"/>
    </row>
    <row r="26" spans="1:27" ht="22.5" x14ac:dyDescent="0.2">
      <c r="A26" s="20" t="s">
        <v>58</v>
      </c>
      <c r="B26" s="16" t="s">
        <v>35</v>
      </c>
      <c r="D26" s="48" t="s">
        <v>59</v>
      </c>
      <c r="E26" s="55" t="s">
        <v>35</v>
      </c>
      <c r="F26" s="48" t="s">
        <v>53</v>
      </c>
      <c r="G26" s="56"/>
      <c r="H26" s="56"/>
      <c r="I26" s="56"/>
      <c r="J26" s="51">
        <f>SUM(H26:I26)/2</f>
        <v>0</v>
      </c>
      <c r="K26" s="56"/>
      <c r="L26" s="56">
        <f>'[2]V МОНО'!H19</f>
        <v>0.29160000000000003</v>
      </c>
      <c r="M26" s="56">
        <f>'[2]V МОНО'!I19</f>
        <v>0.28899999999999998</v>
      </c>
      <c r="N26" s="56">
        <f>'[2]V МОНО'!J19</f>
        <v>0.28799999999999998</v>
      </c>
      <c r="O26" s="56">
        <f>'[2]V МОНО'!K19</f>
        <v>0.27700000000000002</v>
      </c>
      <c r="P26" s="56">
        <f>'[2]V МОНО'!L19</f>
        <v>0.28360000000000002</v>
      </c>
      <c r="Q26" s="56">
        <f>'[2]V МОНО'!M19</f>
        <v>0.2712</v>
      </c>
      <c r="R26" s="56">
        <f>'[2]V МОНО'!N19</f>
        <v>0.27310000000000001</v>
      </c>
      <c r="S26" s="56">
        <f>'[2]V МОНО'!O19</f>
        <v>0.28299999999999997</v>
      </c>
      <c r="T26" s="56">
        <f>'[2]V МОНО'!P19</f>
        <v>0.2974</v>
      </c>
      <c r="U26" s="56">
        <f>'[2]V МОНО'!Q19</f>
        <v>0.29239999999999999</v>
      </c>
      <c r="V26" s="56">
        <f>'[2]V МОНО'!R19</f>
        <v>0.3029</v>
      </c>
      <c r="W26" s="56">
        <f>'[2]V МОНО'!S19</f>
        <v>0.30459999999999998</v>
      </c>
      <c r="X26" s="52">
        <f>SUM(L26:W26)/12</f>
        <v>0.28781666666666667</v>
      </c>
      <c r="Y26" s="56">
        <f>X26</f>
        <v>0.28781666666666667</v>
      </c>
      <c r="Z26" s="56">
        <f>X26</f>
        <v>0.28781666666666667</v>
      </c>
      <c r="AA26" s="53"/>
    </row>
    <row r="27" spans="1:27" x14ac:dyDescent="0.2">
      <c r="A27" s="20" t="s">
        <v>60</v>
      </c>
      <c r="B27" s="16" t="s">
        <v>38</v>
      </c>
      <c r="D27" s="48" t="s">
        <v>61</v>
      </c>
      <c r="E27" s="58" t="s">
        <v>39</v>
      </c>
      <c r="F27" s="59" t="s">
        <v>40</v>
      </c>
      <c r="G27" s="51">
        <f t="shared" ref="G27:X27" si="6">IF(G23=0,0,G24/G23*100)</f>
        <v>0</v>
      </c>
      <c r="H27" s="51">
        <f t="shared" si="6"/>
        <v>0</v>
      </c>
      <c r="I27" s="51">
        <f t="shared" si="6"/>
        <v>0</v>
      </c>
      <c r="J27" s="51">
        <f t="shared" si="6"/>
        <v>0</v>
      </c>
      <c r="K27" s="51">
        <f t="shared" si="6"/>
        <v>0</v>
      </c>
      <c r="L27" s="51">
        <f t="shared" si="6"/>
        <v>4.3401899205191565</v>
      </c>
      <c r="M27" s="51">
        <f t="shared" si="6"/>
        <v>4.3394541148744565</v>
      </c>
      <c r="N27" s="51">
        <f t="shared" si="6"/>
        <v>4.340111954817143</v>
      </c>
      <c r="O27" s="51">
        <f t="shared" si="6"/>
        <v>4.3393344309448221</v>
      </c>
      <c r="P27" s="51">
        <f t="shared" si="6"/>
        <v>4.3402717354908971</v>
      </c>
      <c r="Q27" s="51">
        <f t="shared" si="6"/>
        <v>4.3394822065206906</v>
      </c>
      <c r="R27" s="51">
        <f t="shared" si="6"/>
        <v>4.3399004312737537</v>
      </c>
      <c r="S27" s="51">
        <f t="shared" si="6"/>
        <v>4.3395943687870098</v>
      </c>
      <c r="T27" s="51">
        <f t="shared" si="6"/>
        <v>4.3394457074284745</v>
      </c>
      <c r="U27" s="51">
        <f t="shared" si="6"/>
        <v>4.3403302070529639</v>
      </c>
      <c r="V27" s="51">
        <f t="shared" si="6"/>
        <v>4.3400777932232124</v>
      </c>
      <c r="W27" s="51">
        <f t="shared" si="6"/>
        <v>4.3397932311973877</v>
      </c>
      <c r="X27" s="51">
        <f t="shared" si="6"/>
        <v>4.3398356436979073</v>
      </c>
      <c r="Y27" s="54">
        <f>IF(Y23=0,0,Y24/Y23*100)</f>
        <v>4.3398356436979073</v>
      </c>
      <c r="Z27" s="54">
        <f>IF(Z23=0,0,Z24/Z23*100)</f>
        <v>4.3398356436979073</v>
      </c>
      <c r="AA27" s="60"/>
    </row>
    <row r="28" spans="1:27" x14ac:dyDescent="0.2">
      <c r="A28" s="20" t="s">
        <v>62</v>
      </c>
      <c r="B28" s="16" t="s">
        <v>42</v>
      </c>
      <c r="D28" s="48" t="s">
        <v>63</v>
      </c>
      <c r="E28" s="58" t="s">
        <v>64</v>
      </c>
      <c r="F28" s="48" t="s">
        <v>53</v>
      </c>
      <c r="G28" s="51">
        <f t="shared" ref="G28:W28" si="7">G23-G24</f>
        <v>0</v>
      </c>
      <c r="H28" s="51">
        <f t="shared" si="7"/>
        <v>0</v>
      </c>
      <c r="I28" s="51">
        <f t="shared" si="7"/>
        <v>0</v>
      </c>
      <c r="J28" s="51">
        <f>SUM(H28:I28)/2</f>
        <v>0</v>
      </c>
      <c r="K28" s="51">
        <f t="shared" si="7"/>
        <v>0</v>
      </c>
      <c r="L28" s="51">
        <f t="shared" si="7"/>
        <v>6.4269999999999996</v>
      </c>
      <c r="M28" s="51">
        <f t="shared" si="7"/>
        <v>6.370823847644508</v>
      </c>
      <c r="N28" s="51">
        <f t="shared" si="7"/>
        <v>6.3477735237761621</v>
      </c>
      <c r="O28" s="51">
        <f t="shared" si="7"/>
        <v>6.1064674281992968</v>
      </c>
      <c r="P28" s="51">
        <f t="shared" si="7"/>
        <v>6.2505530964748237</v>
      </c>
      <c r="Q28" s="51">
        <f t="shared" si="7"/>
        <v>5.9783935481077295</v>
      </c>
      <c r="R28" s="51">
        <f t="shared" si="7"/>
        <v>6.0196710975121519</v>
      </c>
      <c r="S28" s="51">
        <f t="shared" si="7"/>
        <v>6.2383468345223081</v>
      </c>
      <c r="T28" s="51">
        <f t="shared" si="7"/>
        <v>6.5560098604090431</v>
      </c>
      <c r="U28" s="51">
        <f t="shared" si="7"/>
        <v>6.4444146212667155</v>
      </c>
      <c r="V28" s="51">
        <f t="shared" si="7"/>
        <v>6.6762375738232462</v>
      </c>
      <c r="W28" s="51">
        <f t="shared" si="7"/>
        <v>6.7141675719278018</v>
      </c>
      <c r="X28" s="52">
        <f>SUM(L28:W28)/12</f>
        <v>6.3441549169719833</v>
      </c>
      <c r="Y28" s="54">
        <f>Y23-Y24</f>
        <v>6.3441549169719824</v>
      </c>
      <c r="Z28" s="54">
        <f>Z23-Z24</f>
        <v>6.3441549169719824</v>
      </c>
      <c r="AA28" s="53"/>
    </row>
    <row r="29" spans="1:27" x14ac:dyDescent="0.2">
      <c r="A29" s="20" t="s">
        <v>65</v>
      </c>
      <c r="B29" s="16" t="s">
        <v>45</v>
      </c>
      <c r="D29" s="48" t="s">
        <v>66</v>
      </c>
      <c r="E29" s="61" t="s">
        <v>45</v>
      </c>
      <c r="F29" s="48" t="s">
        <v>53</v>
      </c>
      <c r="G29" s="56"/>
      <c r="H29" s="56"/>
      <c r="I29" s="56"/>
      <c r="J29" s="51">
        <f>SUM(H29:I29)/2</f>
        <v>0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2">
        <f>SUM(L29:W29)/12</f>
        <v>0</v>
      </c>
      <c r="Y29" s="56"/>
      <c r="Z29" s="56"/>
      <c r="AA29" s="53"/>
    </row>
    <row r="30" spans="1:27" ht="22.5" x14ac:dyDescent="0.2">
      <c r="A30" s="20" t="s">
        <v>67</v>
      </c>
      <c r="B30" s="16" t="s">
        <v>48</v>
      </c>
      <c r="D30" s="48" t="s">
        <v>68</v>
      </c>
      <c r="E30" s="61" t="s">
        <v>48</v>
      </c>
      <c r="F30" s="48" t="s">
        <v>53</v>
      </c>
      <c r="G30" s="56"/>
      <c r="H30" s="56"/>
      <c r="I30" s="56"/>
      <c r="J30" s="51">
        <f>SUM(H30:I30)/2</f>
        <v>0</v>
      </c>
      <c r="K30" s="56"/>
      <c r="L30" s="56">
        <f>'[2]V МОНО'!H21</f>
        <v>6.4269999999999996</v>
      </c>
      <c r="M30" s="56">
        <f>'[2]V МОНО'!I21</f>
        <v>6.3710000000000004</v>
      </c>
      <c r="N30" s="56">
        <f>'[2]V МОНО'!J21</f>
        <v>6.3479999999999999</v>
      </c>
      <c r="O30" s="56">
        <f>'[2]V МОНО'!K21</f>
        <v>6.1059999999999999</v>
      </c>
      <c r="P30" s="56">
        <f>'[2]V МОНО'!L21</f>
        <v>6.2510000000000003</v>
      </c>
      <c r="Q30" s="56">
        <f>'[2]V МОНО'!M21</f>
        <v>5.9779999999999998</v>
      </c>
      <c r="R30" s="56">
        <f>'[2]V МОНО'!N21</f>
        <v>6.02</v>
      </c>
      <c r="S30" s="56">
        <f>'[2]V МОНО'!O21</f>
        <v>6.2380000000000004</v>
      </c>
      <c r="T30" s="56">
        <f>'[2]V МОНО'!P21</f>
        <v>6.556</v>
      </c>
      <c r="U30" s="56">
        <f>'[2]V МОНО'!Q21</f>
        <v>6.444</v>
      </c>
      <c r="V30" s="56">
        <f>'[2]V МОНО'!R21</f>
        <v>6.6760000000000002</v>
      </c>
      <c r="W30" s="56">
        <f>'[2]V МОНО'!S21</f>
        <v>6.7140000000000004</v>
      </c>
      <c r="X30" s="52">
        <f>SUM(L30:W30)/12</f>
        <v>6.3440833333333337</v>
      </c>
      <c r="Y30" s="56">
        <f>X30</f>
        <v>6.3440833333333337</v>
      </c>
      <c r="Z30" s="56">
        <f>X30</f>
        <v>6.3440833333333337</v>
      </c>
      <c r="AA30" s="53"/>
    </row>
    <row r="31" spans="1:27" x14ac:dyDescent="0.2">
      <c r="A31" s="20" t="s">
        <v>69</v>
      </c>
      <c r="B31" s="16" t="s">
        <v>70</v>
      </c>
      <c r="D31" s="48" t="s">
        <v>71</v>
      </c>
      <c r="E31" s="49" t="s">
        <v>72</v>
      </c>
      <c r="F31" s="59" t="s">
        <v>53</v>
      </c>
      <c r="G31" s="51">
        <f t="shared" ref="G31:X31" si="8">SUM(G32:G33)</f>
        <v>186.9453346663517</v>
      </c>
      <c r="H31" s="51">
        <f t="shared" si="8"/>
        <v>195.40896724432369</v>
      </c>
      <c r="I31" s="51">
        <f t="shared" si="8"/>
        <v>189.14732578114925</v>
      </c>
      <c r="J31" s="51">
        <f t="shared" si="8"/>
        <v>192.27814651273647</v>
      </c>
      <c r="K31" s="51">
        <f t="shared" si="8"/>
        <v>184.71006192986147</v>
      </c>
      <c r="L31" s="51">
        <f t="shared" si="8"/>
        <v>7.7402545739020709</v>
      </c>
      <c r="M31" s="51">
        <f t="shared" si="8"/>
        <v>6.3915480910894882</v>
      </c>
      <c r="N31" s="51">
        <f t="shared" si="8"/>
        <v>4.7172548367623985</v>
      </c>
      <c r="O31" s="51">
        <f t="shared" si="8"/>
        <v>5.8627137320347638</v>
      </c>
      <c r="P31" s="51">
        <f t="shared" si="8"/>
        <v>5.7466775395119987</v>
      </c>
      <c r="Q31" s="51">
        <f t="shared" si="8"/>
        <v>5.2019912184091073</v>
      </c>
      <c r="R31" s="51">
        <f t="shared" si="8"/>
        <v>5.7816165238546402</v>
      </c>
      <c r="S31" s="51">
        <f t="shared" si="8"/>
        <v>6.4622052984051885</v>
      </c>
      <c r="T31" s="51">
        <f t="shared" si="8"/>
        <v>6.8626927147926864</v>
      </c>
      <c r="U31" s="51">
        <f t="shared" si="8"/>
        <v>7.2507005977401731</v>
      </c>
      <c r="V31" s="51">
        <f t="shared" si="8"/>
        <v>7.6533895381620214</v>
      </c>
      <c r="W31" s="51">
        <f t="shared" si="8"/>
        <v>7.6518761329845262</v>
      </c>
      <c r="X31" s="51">
        <f t="shared" si="8"/>
        <v>6.4435767331374221</v>
      </c>
      <c r="Y31" s="54">
        <f>SUM(Y32:Y33)</f>
        <v>6.4435767331374221</v>
      </c>
      <c r="Z31" s="54">
        <f>SUM(Z32:Z33)</f>
        <v>6.4435767331374221</v>
      </c>
      <c r="AA31" s="60"/>
    </row>
    <row r="32" spans="1:27" x14ac:dyDescent="0.2">
      <c r="A32" s="20" t="s">
        <v>73</v>
      </c>
      <c r="B32" s="16" t="s">
        <v>32</v>
      </c>
      <c r="D32" s="48" t="s">
        <v>74</v>
      </c>
      <c r="E32" s="55" t="s">
        <v>32</v>
      </c>
      <c r="F32" s="59" t="s">
        <v>53</v>
      </c>
      <c r="G32" s="56"/>
      <c r="H32" s="56"/>
      <c r="I32" s="56"/>
      <c r="J32" s="51">
        <f>SUM(H32:I32)/2</f>
        <v>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2">
        <f>SUM(L32:W32)/12</f>
        <v>0</v>
      </c>
      <c r="Y32" s="56"/>
      <c r="Z32" s="56"/>
      <c r="AA32" s="53"/>
    </row>
    <row r="33" spans="1:27" ht="12" customHeight="1" x14ac:dyDescent="0.2">
      <c r="A33" s="20" t="s">
        <v>75</v>
      </c>
      <c r="B33" s="16" t="s">
        <v>76</v>
      </c>
      <c r="D33" s="48" t="s">
        <v>77</v>
      </c>
      <c r="E33" s="67" t="str">
        <f>"сторонних потребителей (субабонентов)"&amp;IF(regionException_flag = 1, ", в т.ч.","")</f>
        <v>сторонних потребителей (субабонентов)</v>
      </c>
      <c r="F33" s="59" t="s">
        <v>53</v>
      </c>
      <c r="G33" s="51">
        <f>[1]Субабоненты!H13</f>
        <v>186.9453346663517</v>
      </c>
      <c r="H33" s="51">
        <f>[1]Субабоненты!I13</f>
        <v>195.40896724432369</v>
      </c>
      <c r="I33" s="51">
        <f>[1]Субабоненты!J13</f>
        <v>189.14732578114925</v>
      </c>
      <c r="J33" s="51">
        <f>[1]Субабоненты!K13</f>
        <v>192.27814651273647</v>
      </c>
      <c r="K33" s="51">
        <f>[1]Субабоненты!L13</f>
        <v>184.71006192986147</v>
      </c>
      <c r="L33" s="51">
        <f>[1]Субабоненты!M13</f>
        <v>7.7402545739020709</v>
      </c>
      <c r="M33" s="51">
        <f>[1]Субабоненты!N13</f>
        <v>6.3915480910894882</v>
      </c>
      <c r="N33" s="51">
        <f>[1]Субабоненты!O13</f>
        <v>4.7172548367623985</v>
      </c>
      <c r="O33" s="51">
        <f>[1]Субабоненты!P13</f>
        <v>5.8627137320347638</v>
      </c>
      <c r="P33" s="51">
        <f>[1]Субабоненты!Q13</f>
        <v>5.7466775395119987</v>
      </c>
      <c r="Q33" s="51">
        <f>[1]Субабоненты!R13</f>
        <v>5.2019912184091073</v>
      </c>
      <c r="R33" s="51">
        <f>[1]Субабоненты!S13</f>
        <v>5.7816165238546402</v>
      </c>
      <c r="S33" s="51">
        <f>[1]Субабоненты!T13</f>
        <v>6.4622052984051885</v>
      </c>
      <c r="T33" s="51">
        <f>[1]Субабоненты!U13</f>
        <v>6.8626927147926864</v>
      </c>
      <c r="U33" s="51">
        <f>[1]Субабоненты!V13</f>
        <v>7.2507005977401731</v>
      </c>
      <c r="V33" s="51">
        <f>[1]Субабоненты!W13</f>
        <v>7.6533895381620214</v>
      </c>
      <c r="W33" s="51">
        <f>[1]Субабоненты!X13</f>
        <v>7.6518761329845262</v>
      </c>
      <c r="X33" s="51">
        <f>[1]Субабоненты!Y13</f>
        <v>6.4435767331374221</v>
      </c>
      <c r="Y33" s="54">
        <f>[1]Субабоненты!Z13</f>
        <v>6.4435767331374221</v>
      </c>
      <c r="Z33" s="54">
        <f>[1]Субабоненты!AA13</f>
        <v>6.4435767331374221</v>
      </c>
      <c r="AA33" s="60"/>
    </row>
    <row r="34" spans="1:27" s="72" customFormat="1" ht="15" hidden="1" x14ac:dyDescent="0.2">
      <c r="A34" s="68"/>
      <c r="B34" s="5"/>
      <c r="C34" s="69"/>
      <c r="D34" s="70"/>
      <c r="E34" s="71"/>
      <c r="F34" s="36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53"/>
      <c r="Y34" s="53"/>
      <c r="Z34" s="53"/>
      <c r="AA34" s="53"/>
    </row>
    <row r="35" spans="1:27" s="19" customFormat="1" ht="15" hidden="1" x14ac:dyDescent="0.15">
      <c r="A35" s="20"/>
      <c r="B35" s="16"/>
      <c r="C35" s="17"/>
      <c r="D35" s="73" t="s">
        <v>78</v>
      </c>
      <c r="E35" s="40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  <c r="Y35" s="43"/>
      <c r="Z35" s="43"/>
      <c r="AA35" s="43"/>
    </row>
    <row r="36" spans="1:27" s="77" customFormat="1" ht="15" hidden="1" x14ac:dyDescent="0.15">
      <c r="A36" s="68"/>
      <c r="B36" s="5"/>
      <c r="C36" s="69"/>
      <c r="D36" s="74"/>
      <c r="E36" s="34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pans="1:27" s="77" customFormat="1" ht="15" hidden="1" x14ac:dyDescent="0.15">
      <c r="A37" s="68"/>
      <c r="B37" s="5"/>
      <c r="C37" s="69"/>
      <c r="D37" s="74"/>
      <c r="E37" s="34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</row>
    <row r="38" spans="1:27" ht="3" customHeight="1" x14ac:dyDescent="0.2">
      <c r="A38" s="20"/>
      <c r="B38" s="16"/>
      <c r="E38" s="78"/>
    </row>
    <row r="39" spans="1:27" ht="20.25" customHeight="1" x14ac:dyDescent="0.2">
      <c r="A39" s="20"/>
      <c r="B39" s="16"/>
      <c r="D39" s="88" t="s">
        <v>79</v>
      </c>
      <c r="E39" s="88"/>
      <c r="F39" s="88"/>
      <c r="G39" s="88"/>
      <c r="H39" s="79"/>
      <c r="I39" s="79"/>
      <c r="J39" s="79"/>
      <c r="K39" s="79"/>
      <c r="L39" s="79"/>
      <c r="O39" s="89"/>
      <c r="P39" s="89"/>
      <c r="Q39" s="89"/>
      <c r="R39" s="89"/>
    </row>
    <row r="40" spans="1:27" x14ac:dyDescent="0.2">
      <c r="A40" s="20"/>
      <c r="B40" s="16"/>
      <c r="E40" s="80"/>
      <c r="F40" s="81"/>
      <c r="G40" s="82"/>
      <c r="H40" s="82"/>
      <c r="I40" s="82"/>
      <c r="J40" s="82"/>
      <c r="K40" s="82"/>
      <c r="L40" s="82"/>
    </row>
    <row r="41" spans="1:27" ht="19.5" customHeight="1" x14ac:dyDescent="0.2">
      <c r="A41" s="20"/>
      <c r="B41" s="16"/>
      <c r="D41" s="88" t="s">
        <v>80</v>
      </c>
      <c r="E41" s="88"/>
      <c r="F41" s="88"/>
      <c r="G41" s="88"/>
      <c r="H41" s="88"/>
      <c r="I41" s="88"/>
      <c r="J41" s="88"/>
      <c r="K41" s="88"/>
      <c r="L41" s="88"/>
      <c r="M41" s="88"/>
      <c r="O41" s="89"/>
      <c r="P41" s="89"/>
      <c r="Q41" s="89"/>
      <c r="R41" s="89"/>
    </row>
    <row r="42" spans="1:27" x14ac:dyDescent="0.2">
      <c r="D42" s="90"/>
      <c r="E42" s="90"/>
      <c r="F42" s="90"/>
      <c r="G42" s="90"/>
      <c r="H42" s="85"/>
      <c r="I42" s="85"/>
      <c r="J42" s="85"/>
      <c r="K42" s="85"/>
      <c r="L42" s="85"/>
    </row>
    <row r="43" spans="1:27" x14ac:dyDescent="0.2">
      <c r="E43" s="86"/>
    </row>
  </sheetData>
  <sheetProtection algorithmName="SHA-512" hashValue="gQQCYE6omeCZyXYNg8pQ5ZDsIn0Seo7fOeIz7DOlfQaEBhe04MnGLdQOtZaEMVG+9Z1h3uplpU8Ru1sKg2Vh+Q==" saltValue="He3+SoTsVUBzeDUDsCfPXw==" spinCount="100000" sheet="1" objects="1" scenarios="1" formatColumns="0" formatRows="0" autoFilter="0"/>
  <mergeCells count="6">
    <mergeCell ref="D42:G42"/>
    <mergeCell ref="D8:L8"/>
    <mergeCell ref="D39:G39"/>
    <mergeCell ref="O39:R39"/>
    <mergeCell ref="D41:M41"/>
    <mergeCell ref="O41:R41"/>
  </mergeCells>
  <dataValidations count="1">
    <dataValidation type="decimal" allowBlank="1" showInputMessage="1" showErrorMessage="1" sqref="G12:AA12 G14:AA37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4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Анна Михайловна</dc:creator>
  <cp:lastModifiedBy>Зверева Анна Михайловна</cp:lastModifiedBy>
  <dcterms:created xsi:type="dcterms:W3CDTF">2025-03-03T03:47:53Z</dcterms:created>
  <dcterms:modified xsi:type="dcterms:W3CDTF">2025-03-03T03:49:37Z</dcterms:modified>
</cp:coreProperties>
</file>