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5\1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  <externalReference r:id="rId5"/>
  </externalReferences>
  <definedNames>
    <definedName name="god">#REF!</definedName>
    <definedName name="_xlnm.Print_Area" localSheetId="1">'Приложение №2'!$A$1:$F$42</definedName>
  </definedNames>
  <calcPr calcId="152511" iterate="1"/>
</workbook>
</file>

<file path=xl/calcChain.xml><?xml version="1.0" encoding="utf-8"?>
<calcChain xmlns="http://schemas.openxmlformats.org/spreadsheetml/2006/main">
  <c r="E15" i="2" l="1"/>
  <c r="E14" i="2"/>
  <c r="E12" i="2"/>
  <c r="E10" i="2"/>
  <c r="I19" i="1"/>
  <c r="I18" i="1"/>
  <c r="H18" i="1"/>
  <c r="G18" i="1"/>
  <c r="F18" i="1"/>
  <c r="E19" i="1"/>
  <c r="E18" i="1"/>
  <c r="I14" i="1"/>
  <c r="H14" i="1"/>
  <c r="G14" i="1"/>
  <c r="F14" i="1"/>
  <c r="E14" i="1"/>
  <c r="E10" i="1"/>
  <c r="E11" i="1" l="1"/>
  <c r="E21" i="2" l="1"/>
  <c r="E19" i="2"/>
  <c r="I10" i="1" l="1"/>
  <c r="F10" i="1" l="1"/>
  <c r="F19" i="1" s="1"/>
  <c r="G10" i="1"/>
  <c r="H10" i="1"/>
  <c r="E20" i="2"/>
  <c r="E13" i="2" l="1"/>
  <c r="E16" i="2" l="1"/>
  <c r="E11" i="2"/>
  <c r="F11" i="1" l="1"/>
  <c r="G11" i="1"/>
  <c r="H11" i="1"/>
  <c r="I11" i="1"/>
  <c r="H14" i="2" l="1"/>
  <c r="G19" i="1"/>
  <c r="H19" i="1"/>
  <c r="J14" i="1"/>
  <c r="A29" i="1"/>
  <c r="A3" i="1"/>
  <c r="A5" i="2"/>
  <c r="J18" i="1" l="1"/>
  <c r="J19" i="1" s="1"/>
  <c r="H16" i="2" l="1"/>
  <c r="H18" i="2" s="1"/>
  <c r="E17" i="2"/>
  <c r="E18" i="2" s="1"/>
</calcChain>
</file>

<file path=xl/sharedStrings.xml><?xml version="1.0" encoding="utf-8"?>
<sst xmlns="http://schemas.openxmlformats.org/spreadsheetml/2006/main" count="146" uniqueCount="79">
  <si>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</si>
  <si>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</si>
  <si>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</si>
  <si>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</si>
  <si>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</si>
  <si>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</si>
  <si>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</si>
  <si>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</si>
  <si>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</si>
  <si>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</si>
  <si>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</si>
  <si>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</si>
  <si>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</si>
  <si>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</si>
  <si>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</si>
  <si>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</si>
  <si>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</si>
  <si>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</si>
  <si>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</si>
  <si>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</si>
  <si>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</si>
  <si>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</si>
  <si>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</si>
  <si>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</si>
  <si>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</si>
  <si>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</si>
  <si>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</si>
  <si>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</si>
  <si>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</si>
  <si>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</si>
  <si>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</si>
  <si>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</si>
  <si>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</si>
  <si>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</si>
  <si>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</si>
  <si>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</si>
  <si>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</si>
  <si>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</si>
  <si>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</si>
  <si>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</si>
  <si>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</si>
  <si>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</si>
  <si>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</si>
  <si>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</si>
  <si>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</si>
  <si>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</si>
  <si>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</si>
  <si>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</si>
  <si>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</si>
  <si>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</si>
  <si>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</si>
  <si>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</si>
  <si>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</si>
  <si>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</si>
  <si>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</si>
  <si>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</si>
  <si>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</si>
  <si>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</si>
  <si>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</si>
  <si>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</si>
  <si>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</si>
  <si>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</si>
  <si>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</si>
  <si>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</si>
  <si>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</si>
  <si>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</si>
  <si>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</si>
  <si>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</si>
  <si>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</si>
  <si>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</si>
  <si>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</si>
  <si>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</si>
  <si>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</si>
  <si>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</si>
  <si>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</si>
  <si>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</si>
  <si>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r>
      <t>Исполнитель Н</t>
    </r>
    <r>
      <rPr>
        <u/>
        <sz val="12"/>
        <rFont val="Times New Roman Cyr"/>
        <charset val="204"/>
      </rPr>
      <t>ачальник ПТУ Лыткин В.Н.</t>
    </r>
    <r>
      <rPr>
        <sz val="12"/>
        <rFont val="Times New Roman Cyr"/>
        <family val="1"/>
        <charset val="204"/>
      </rPr>
      <t xml:space="preserve"> /________________/ Тел. (38259) 6-60-05</t>
    </r>
  </si>
  <si>
    <t>Информация о фактически сложившихся ценах и объёмах потребления топлива по итогам 1 квартала 2025 года</t>
  </si>
  <si>
    <r>
      <t>* Данные заполняются по итогам 1 квартала 2025 года и должны быть подтверждены первичными документами за 2025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</si>
</sst>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31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9" fillId="7" borderId="9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30" fillId="0" borderId="47" xfId="0" applyNumberFormat="1" applyFont="1" applyFill="1" applyBorder="1" applyAlignment="1" applyProtection="1">
      <alignment horizontal="center" vertical="center" wrapText="1"/>
    </xf>
    <xf numFmtId="49" fontId="23" fillId="0" borderId="39" xfId="25" applyNumberFormat="1" applyFont="1" applyFill="1" applyBorder="1" applyAlignment="1" applyProtection="1">
      <alignment horizontal="center" vertical="center" wrapText="1"/>
    </xf>
    <xf numFmtId="4" fontId="19" fillId="7" borderId="48" xfId="0" applyNumberFormat="1" applyFont="1" applyFill="1" applyBorder="1" applyAlignment="1">
      <alignment horizontal="center" vertical="center" wrapText="1"/>
    </xf>
    <xf numFmtId="0" fontId="30" fillId="6" borderId="15" xfId="0" applyNumberFormat="1" applyFont="1" applyFill="1" applyBorder="1" applyAlignment="1" applyProtection="1">
      <alignment horizontal="center" vertical="center" wrapText="1"/>
    </xf>
    <xf numFmtId="4" fontId="19" fillId="0" borderId="46" xfId="0" applyNumberFormat="1" applyFont="1" applyFill="1" applyBorder="1" applyAlignment="1">
      <alignment horizontal="center" vertical="center" wrapText="1"/>
    </xf>
    <xf numFmtId="4" fontId="19" fillId="7" borderId="49" xfId="0" applyNumberFormat="1" applyFont="1" applyFill="1" applyBorder="1" applyAlignment="1">
      <alignment horizontal="center" vertical="center" wrapText="1"/>
    </xf>
    <xf numFmtId="4" fontId="19" fillId="7" borderId="50" xfId="0" applyNumberFormat="1" applyFont="1" applyFill="1" applyBorder="1" applyAlignment="1">
      <alignment horizontal="center" vertical="center" wrapText="1"/>
    </xf>
    <xf numFmtId="4" fontId="19" fillId="7" borderId="51" xfId="0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4" xfId="26" applyFont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7" xfId="26" applyFont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12" xfId="26" applyFont="1" applyBorder="1" applyAlignment="1" applyProtection="1">
      <alignment horizontal="center" vertical="center" wrapText="1"/>
    </xf>
    <xf numFmtId="0" fontId="4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1" xfId="26" applyFont="1" applyBorder="1" applyAlignment="1" applyProtection="1">
      <alignment horizontal="center" vertical="center" wrapText="1"/>
    </xf>
    <xf numFmtId="0" fontId="4" fillId="0" borderId="42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4/&#1060;&#1086;&#1088;&#1084;&#1072;%20&#8470;%201%20&#1088;&#1072;&#1089;&#1093;&#1086;&#1076;&#1099;%20&#1087;&#1086;%20&#1075;&#1072;&#1079;-&#1085;&#1077;&#1092;&#1090;&#1100;%20&#1072;&#1085;&#1072;&#1083;&#1080;&#1079;_2024%20&#10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5/&#1060;&#1086;&#1088;&#1084;&#1072;%20&#8470;%201%20&#1088;&#1072;&#1089;&#1093;&#1086;&#1076;&#1099;%20&#1087;&#1086;%20&#1075;&#1072;&#1079;-&#1085;&#1077;&#1092;&#1090;&#1100;%20&#1072;&#1085;&#1072;&#1083;&#1080;&#1079;_2025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>
        <row r="11">
          <cell r="W11">
            <v>15</v>
          </cell>
        </row>
      </sheetData>
      <sheetData sheetId="2">
        <row r="32">
          <cell r="Z32">
            <v>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нефть транспорт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>
        <row r="11">
          <cell r="E11">
            <v>24</v>
          </cell>
          <cell r="G11">
            <v>24</v>
          </cell>
          <cell r="I11">
            <v>23</v>
          </cell>
        </row>
        <row r="13">
          <cell r="E13">
            <v>154</v>
          </cell>
          <cell r="G13">
            <v>152</v>
          </cell>
          <cell r="I13">
            <v>147</v>
          </cell>
        </row>
        <row r="14">
          <cell r="E14">
            <v>11</v>
          </cell>
          <cell r="G14">
            <v>11</v>
          </cell>
          <cell r="I14">
            <v>11</v>
          </cell>
        </row>
        <row r="15">
          <cell r="E15">
            <v>37</v>
          </cell>
          <cell r="G15">
            <v>39</v>
          </cell>
          <cell r="I15">
            <v>35</v>
          </cell>
        </row>
        <row r="16">
          <cell r="E16">
            <v>8</v>
          </cell>
          <cell r="G16">
            <v>8</v>
          </cell>
          <cell r="I16">
            <v>8</v>
          </cell>
        </row>
        <row r="43">
          <cell r="I43">
            <v>941.36999999999989</v>
          </cell>
        </row>
      </sheetData>
      <sheetData sheetId="2">
        <row r="38">
          <cell r="E38">
            <v>115</v>
          </cell>
          <cell r="G38">
            <v>5615136.2999999998</v>
          </cell>
          <cell r="H38">
            <v>46603.846782608685</v>
          </cell>
          <cell r="I38">
            <v>48827.272173913043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0" zoomScale="85" zoomScaleNormal="85" workbookViewId="0">
      <selection activeCell="C32" sqref="C32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57" t="s">
        <v>0</v>
      </c>
    </row>
    <row r="3" spans="1:11" ht="37.9" customHeight="1">
      <c r="A3" s="93" t="str">
        <f>'Приложение №2'!A3:E3</f>
        <v>Информация о фактически сложившихся ценах и объёмах потребления топлива по итогам 1 квартала 2025 года</v>
      </c>
      <c r="B3" s="93"/>
      <c r="C3" s="93"/>
      <c r="D3" s="93"/>
      <c r="E3" s="93"/>
      <c r="F3" s="93"/>
      <c r="G3" s="93"/>
      <c r="H3" s="93"/>
      <c r="I3" s="93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57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94" t="s">
        <v>3</v>
      </c>
      <c r="B8" s="95"/>
      <c r="C8" s="95"/>
      <c r="D8" s="95"/>
      <c r="E8" s="98" t="s">
        <v>4</v>
      </c>
      <c r="F8" s="98" t="s">
        <v>5</v>
      </c>
      <c r="G8" s="98" t="s">
        <v>6</v>
      </c>
      <c r="H8" s="98" t="s">
        <v>7</v>
      </c>
      <c r="I8" s="100" t="s">
        <v>8</v>
      </c>
    </row>
    <row r="9" spans="1:11" ht="29.45" customHeight="1" thickBot="1">
      <c r="A9" s="96"/>
      <c r="B9" s="97"/>
      <c r="C9" s="97"/>
      <c r="D9" s="97"/>
      <c r="E9" s="99"/>
      <c r="F9" s="99"/>
      <c r="G9" s="99"/>
      <c r="H9" s="99"/>
      <c r="I9" s="101"/>
    </row>
    <row r="10" spans="1:11" ht="21.6" customHeight="1" thickBot="1">
      <c r="A10" s="81" t="s">
        <v>9</v>
      </c>
      <c r="B10" s="84" t="s">
        <v>10</v>
      </c>
      <c r="C10" s="37" t="s">
        <v>11</v>
      </c>
      <c r="D10" s="38" t="s">
        <v>12</v>
      </c>
      <c r="E10" s="45">
        <f>'[3]Газ анализ'!$I$43</f>
        <v>941.36999999999989</v>
      </c>
      <c r="F10" s="45">
        <f>E10</f>
        <v>941.36999999999989</v>
      </c>
      <c r="G10" s="45">
        <f>E10</f>
        <v>941.36999999999989</v>
      </c>
      <c r="H10" s="45">
        <f>E10</f>
        <v>941.36999999999989</v>
      </c>
      <c r="I10" s="76">
        <f>E10</f>
        <v>941.36999999999989</v>
      </c>
    </row>
    <row r="11" spans="1:11" ht="21.6" customHeight="1">
      <c r="A11" s="82"/>
      <c r="B11" s="85"/>
      <c r="C11" s="2" t="s">
        <v>13</v>
      </c>
      <c r="D11" s="3" t="s">
        <v>14</v>
      </c>
      <c r="E11" s="46">
        <f>E10*1.2</f>
        <v>1129.6439999999998</v>
      </c>
      <c r="F11" s="46">
        <f t="shared" ref="F11:I11" si="0">F10*1.2</f>
        <v>1129.6439999999998</v>
      </c>
      <c r="G11" s="46">
        <f t="shared" si="0"/>
        <v>1129.6439999999998</v>
      </c>
      <c r="H11" s="46">
        <f t="shared" si="0"/>
        <v>1129.6439999999998</v>
      </c>
      <c r="I11" s="47">
        <f t="shared" si="0"/>
        <v>1129.6439999999998</v>
      </c>
    </row>
    <row r="12" spans="1:11" ht="21.6" customHeight="1">
      <c r="A12" s="82"/>
      <c r="B12" s="86" t="s">
        <v>15</v>
      </c>
      <c r="C12" s="2" t="s">
        <v>11</v>
      </c>
      <c r="D12" s="3" t="s">
        <v>16</v>
      </c>
      <c r="E12" s="48" t="s">
        <v>67</v>
      </c>
      <c r="F12" s="48" t="s">
        <v>67</v>
      </c>
      <c r="G12" s="48" t="s">
        <v>67</v>
      </c>
      <c r="H12" s="48" t="s">
        <v>67</v>
      </c>
      <c r="I12" s="49" t="s">
        <v>67</v>
      </c>
    </row>
    <row r="13" spans="1:11" ht="21.6" customHeight="1">
      <c r="A13" s="82"/>
      <c r="B13" s="86"/>
      <c r="C13" s="2" t="s">
        <v>13</v>
      </c>
      <c r="D13" s="3" t="s">
        <v>17</v>
      </c>
      <c r="E13" s="48" t="s">
        <v>67</v>
      </c>
      <c r="F13" s="48" t="s">
        <v>67</v>
      </c>
      <c r="G13" s="48" t="s">
        <v>67</v>
      </c>
      <c r="H13" s="48" t="s">
        <v>67</v>
      </c>
      <c r="I13" s="49" t="s">
        <v>67</v>
      </c>
    </row>
    <row r="14" spans="1:11" ht="29.45" customHeight="1" thickBot="1">
      <c r="A14" s="82"/>
      <c r="B14" s="89" t="s">
        <v>18</v>
      </c>
      <c r="C14" s="90"/>
      <c r="D14" s="39" t="s">
        <v>19</v>
      </c>
      <c r="E14" s="64">
        <f>'[3]Газ анализ'!$E$11+'[3]Газ анализ'!$G$11+'[3]Газ анализ'!$I$11</f>
        <v>71</v>
      </c>
      <c r="F14" s="64">
        <f>'[3]Газ анализ'!$E$13+'[3]Газ анализ'!$G$13+'[3]Газ анализ'!$I$13</f>
        <v>453</v>
      </c>
      <c r="G14" s="64">
        <f>'[3]Газ анализ'!$E$14+'[3]Газ анализ'!$G$14+'[3]Газ анализ'!$I$14</f>
        <v>33</v>
      </c>
      <c r="H14" s="64">
        <f>'[3]Газ анализ'!$E$16+'[3]Газ анализ'!$G$16+'[3]Газ анализ'!$I$16</f>
        <v>24</v>
      </c>
      <c r="I14" s="65">
        <f>'[3]Газ анализ'!$E$15+'[3]Газ анализ'!$G$15+'[3]Газ анализ'!$I$15</f>
        <v>111</v>
      </c>
      <c r="J14" t="b">
        <f>[1]TDSheet!$N$304=SUM(E14:I14)</f>
        <v>0</v>
      </c>
      <c r="K14" s="7"/>
    </row>
    <row r="15" spans="1:11" ht="29.45" customHeight="1" thickBot="1">
      <c r="A15" s="82"/>
      <c r="B15" s="84" t="s">
        <v>20</v>
      </c>
      <c r="C15" s="37" t="s">
        <v>11</v>
      </c>
      <c r="D15" s="38" t="s">
        <v>21</v>
      </c>
      <c r="E15" s="52" t="s">
        <v>67</v>
      </c>
      <c r="F15" s="52" t="s">
        <v>67</v>
      </c>
      <c r="G15" s="52" t="s">
        <v>67</v>
      </c>
      <c r="H15" s="52" t="s">
        <v>67</v>
      </c>
      <c r="I15" s="53" t="s">
        <v>67</v>
      </c>
      <c r="K15" s="36"/>
    </row>
    <row r="16" spans="1:11" ht="29.45" customHeight="1">
      <c r="A16" s="82"/>
      <c r="B16" s="85"/>
      <c r="C16" s="2" t="s">
        <v>13</v>
      </c>
      <c r="D16" s="3" t="s">
        <v>22</v>
      </c>
      <c r="E16" s="48" t="s">
        <v>67</v>
      </c>
      <c r="F16" s="48" t="s">
        <v>67</v>
      </c>
      <c r="G16" s="48" t="s">
        <v>67</v>
      </c>
      <c r="H16" s="48" t="s">
        <v>67</v>
      </c>
      <c r="I16" s="49" t="s">
        <v>67</v>
      </c>
      <c r="K16" s="36"/>
    </row>
    <row r="17" spans="1:11" ht="41.45" customHeight="1" thickBot="1">
      <c r="A17" s="82"/>
      <c r="B17" s="89" t="s">
        <v>23</v>
      </c>
      <c r="C17" s="90"/>
      <c r="D17" s="39" t="s">
        <v>24</v>
      </c>
      <c r="E17" s="50" t="s">
        <v>67</v>
      </c>
      <c r="F17" s="50" t="s">
        <v>67</v>
      </c>
      <c r="G17" s="50" t="s">
        <v>67</v>
      </c>
      <c r="H17" s="50" t="s">
        <v>67</v>
      </c>
      <c r="I17" s="51" t="s">
        <v>67</v>
      </c>
      <c r="K17" s="36"/>
    </row>
    <row r="18" spans="1:11" ht="29.45" customHeight="1" thickBot="1">
      <c r="A18" s="82"/>
      <c r="B18" s="87" t="s">
        <v>25</v>
      </c>
      <c r="C18" s="37" t="s">
        <v>11</v>
      </c>
      <c r="D18" s="38" t="s">
        <v>26</v>
      </c>
      <c r="E18" s="54">
        <f>(E10*E14)/1000</f>
        <v>66.83726999999999</v>
      </c>
      <c r="F18" s="54">
        <f>(F10*F14)/1000</f>
        <v>426.44060999999994</v>
      </c>
      <c r="G18" s="54">
        <f>(G10*G14)/1000</f>
        <v>31.065209999999997</v>
      </c>
      <c r="H18" s="54">
        <f>(H10*H14)/1000</f>
        <v>22.592879999999997</v>
      </c>
      <c r="I18" s="60">
        <f>(I10*I14)/1000</f>
        <v>104.49207</v>
      </c>
      <c r="J18" s="12">
        <f>SUM(E18:I18)</f>
        <v>651.42804000000001</v>
      </c>
      <c r="K18" s="7"/>
    </row>
    <row r="19" spans="1:11" ht="29.45" customHeight="1" thickBot="1">
      <c r="A19" s="82"/>
      <c r="B19" s="88"/>
      <c r="C19" s="41" t="s">
        <v>13</v>
      </c>
      <c r="D19" s="39" t="s">
        <v>27</v>
      </c>
      <c r="E19" s="55">
        <f>E18*1.2</f>
        <v>80.204723999999985</v>
      </c>
      <c r="F19" s="55">
        <f>F18*1.2</f>
        <v>511.72873199999992</v>
      </c>
      <c r="G19" s="55">
        <f t="shared" ref="G19:I19" si="1">G18*1.2</f>
        <v>37.278251999999995</v>
      </c>
      <c r="H19" s="55">
        <f t="shared" si="1"/>
        <v>27.111455999999997</v>
      </c>
      <c r="I19" s="56">
        <f>I18*1.2</f>
        <v>125.39048399999999</v>
      </c>
      <c r="J19" s="40">
        <f t="shared" ref="J19" si="2">J18*1.18</f>
        <v>768.6850872</v>
      </c>
      <c r="K19" s="36"/>
    </row>
    <row r="20" spans="1:11" ht="43.9" customHeight="1" thickBot="1">
      <c r="A20" s="83"/>
      <c r="B20" s="91" t="s">
        <v>28</v>
      </c>
      <c r="C20" s="92"/>
      <c r="D20" s="42" t="s">
        <v>29</v>
      </c>
      <c r="E20" s="61">
        <v>7900</v>
      </c>
      <c r="F20" s="61">
        <v>7900</v>
      </c>
      <c r="G20" s="61">
        <v>7900</v>
      </c>
      <c r="H20" s="61">
        <v>7900</v>
      </c>
      <c r="I20" s="62">
        <v>7900</v>
      </c>
    </row>
    <row r="21" spans="1:11" ht="29.45" customHeight="1" thickBot="1">
      <c r="A21" s="77" t="s">
        <v>30</v>
      </c>
      <c r="B21" s="78"/>
      <c r="C21" s="78"/>
      <c r="D21" s="42"/>
      <c r="E21" s="43"/>
      <c r="F21" s="43"/>
      <c r="G21" s="43"/>
      <c r="H21" s="43"/>
      <c r="I21" s="31"/>
    </row>
    <row r="22" spans="1:11" ht="7.9" customHeight="1"/>
    <row r="23" spans="1:11" ht="22.15" customHeight="1">
      <c r="A23" s="79" t="s">
        <v>78</v>
      </c>
      <c r="B23" s="79"/>
      <c r="C23" s="79"/>
      <c r="D23" s="79"/>
      <c r="E23" s="79"/>
      <c r="F23" s="79"/>
      <c r="G23" s="79"/>
      <c r="H23" s="79"/>
      <c r="I23" s="79"/>
    </row>
    <row r="24" spans="1:11" ht="44.45" customHeight="1">
      <c r="A24" s="79"/>
      <c r="B24" s="79"/>
      <c r="C24" s="79"/>
      <c r="D24" s="79"/>
      <c r="E24" s="79"/>
      <c r="F24" s="79"/>
      <c r="G24" s="79"/>
      <c r="H24" s="79"/>
      <c r="I24" s="79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80" t="str">
        <f>'Приложение №2'!A41:F41</f>
        <v>Исполнитель Начальник ПТУ Лыткин В.Н. /________________/ Тел. (38259) 6-60-05</v>
      </c>
      <c r="B29" s="80"/>
      <c r="C29" s="80"/>
      <c r="D29" s="80"/>
      <c r="E29" s="80"/>
      <c r="F29" s="80"/>
      <c r="G29" s="80"/>
      <c r="H29" s="80"/>
      <c r="I29" s="80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80"/>
      <c r="B31" s="80"/>
      <c r="C31" s="80"/>
      <c r="D31" s="80"/>
      <c r="E31" s="80"/>
      <c r="F31" s="80"/>
      <c r="G31" s="80"/>
      <c r="H31" s="80"/>
      <c r="I31" s="80"/>
    </row>
  </sheetData>
  <sheetProtection selectLockedCells="1" selectUnlockedCells="1"/>
  <mergeCells count="19">
    <mergeCell ref="A3:I3"/>
    <mergeCell ref="A8:D9"/>
    <mergeCell ref="E8:E9"/>
    <mergeCell ref="F8:F9"/>
    <mergeCell ref="G8:G9"/>
    <mergeCell ref="H8:H9"/>
    <mergeCell ref="I8:I9"/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</mergeCells>
  <pageMargins left="0.17" right="0.11805555555555555" top="0.34" bottom="0.74791666666666667" header="0.31" footer="0.51180555555555551"/>
  <pageSetup paperSize="9" scale="71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19" zoomScale="80" zoomScaleNormal="100" zoomScaleSheetLayoutView="80" workbookViewId="0">
      <selection activeCell="E16" sqref="E16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93" t="s">
        <v>77</v>
      </c>
      <c r="B3" s="93"/>
      <c r="C3" s="93"/>
      <c r="D3" s="93"/>
      <c r="E3" s="93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108" t="s">
        <v>3</v>
      </c>
      <c r="B8" s="109"/>
      <c r="C8" s="109"/>
      <c r="D8" s="109"/>
      <c r="E8" s="112" t="s">
        <v>34</v>
      </c>
    </row>
    <row r="9" spans="1:9" ht="19.899999999999999" customHeight="1" thickBot="1">
      <c r="A9" s="110"/>
      <c r="B9" s="111"/>
      <c r="C9" s="111"/>
      <c r="D9" s="111"/>
      <c r="E9" s="113"/>
    </row>
    <row r="10" spans="1:9" ht="30" customHeight="1">
      <c r="A10" s="114" t="s">
        <v>35</v>
      </c>
      <c r="B10" s="116" t="s">
        <v>36</v>
      </c>
      <c r="C10" s="25" t="s">
        <v>11</v>
      </c>
      <c r="D10" s="26" t="s">
        <v>12</v>
      </c>
      <c r="E10" s="63">
        <f>'[3]Нефть списание'!$H$38</f>
        <v>46603.846782608685</v>
      </c>
    </row>
    <row r="11" spans="1:9" ht="30" customHeight="1">
      <c r="A11" s="115"/>
      <c r="B11" s="117"/>
      <c r="C11" s="23" t="s">
        <v>13</v>
      </c>
      <c r="D11" s="24" t="s">
        <v>14</v>
      </c>
      <c r="E11" s="72">
        <f>E10*1.2</f>
        <v>55924.616139130419</v>
      </c>
    </row>
    <row r="12" spans="1:9" ht="30" customHeight="1">
      <c r="A12" s="115"/>
      <c r="B12" s="117" t="s">
        <v>75</v>
      </c>
      <c r="C12" s="23" t="s">
        <v>11</v>
      </c>
      <c r="D12" s="24" t="s">
        <v>16</v>
      </c>
      <c r="E12" s="66">
        <f>'[3]Нефть списание'!$I$38</f>
        <v>48827.272173913043</v>
      </c>
      <c r="F12" s="44"/>
    </row>
    <row r="13" spans="1:9" ht="30" customHeight="1">
      <c r="A13" s="115"/>
      <c r="B13" s="117"/>
      <c r="C13" s="23" t="s">
        <v>13</v>
      </c>
      <c r="D13" s="24" t="s">
        <v>17</v>
      </c>
      <c r="E13" s="59">
        <f>E12*1.2</f>
        <v>58592.726608695652</v>
      </c>
      <c r="F13" s="44"/>
      <c r="H13" s="13" t="s">
        <v>70</v>
      </c>
    </row>
    <row r="14" spans="1:9" ht="28.9" customHeight="1">
      <c r="A14" s="115"/>
      <c r="B14" s="117" t="s">
        <v>37</v>
      </c>
      <c r="C14" s="118"/>
      <c r="D14" s="24" t="s">
        <v>38</v>
      </c>
      <c r="E14" s="59">
        <f>'[3]Нефть списание'!$E$38</f>
        <v>115</v>
      </c>
      <c r="F14" s="44"/>
      <c r="H14">
        <f>E14*E10/1000</f>
        <v>5359.4423799999986</v>
      </c>
    </row>
    <row r="15" spans="1:9" ht="26.25" customHeight="1">
      <c r="A15" s="115"/>
      <c r="B15" s="119" t="s">
        <v>39</v>
      </c>
      <c r="C15" s="23" t="s">
        <v>11</v>
      </c>
      <c r="D15" s="24" t="s">
        <v>40</v>
      </c>
      <c r="E15" s="59">
        <f>'[3]Нефть списание'!$G$38</f>
        <v>5615136.2999999998</v>
      </c>
      <c r="F15" s="44"/>
      <c r="H15" s="13" t="s">
        <v>71</v>
      </c>
    </row>
    <row r="16" spans="1:9" ht="29.25" customHeight="1" thickBot="1">
      <c r="A16" s="115"/>
      <c r="B16" s="120"/>
      <c r="C16" s="71" t="s">
        <v>13</v>
      </c>
      <c r="D16" s="28" t="s">
        <v>41</v>
      </c>
      <c r="E16" s="67">
        <f>E15*1.2</f>
        <v>6738163.5599999996</v>
      </c>
      <c r="F16" s="44"/>
      <c r="H16" s="12" t="e">
        <f>#REF!-H14</f>
        <v>#REF!</v>
      </c>
      <c r="I16" s="12"/>
    </row>
    <row r="17" spans="1:8" ht="25.9" customHeight="1" thickBot="1">
      <c r="A17" s="115"/>
      <c r="B17" s="121" t="s">
        <v>42</v>
      </c>
      <c r="C17" s="68" t="s">
        <v>11</v>
      </c>
      <c r="D17" s="69" t="s">
        <v>43</v>
      </c>
      <c r="E17" s="70">
        <f>'[2]нефть транспорт'!$H$24</f>
        <v>0</v>
      </c>
      <c r="F17" s="44"/>
      <c r="H17" t="s">
        <v>72</v>
      </c>
    </row>
    <row r="18" spans="1:8" ht="25.9" customHeight="1">
      <c r="A18" s="115"/>
      <c r="B18" s="122"/>
      <c r="C18" s="14" t="s">
        <v>13</v>
      </c>
      <c r="D18" s="15" t="s">
        <v>44</v>
      </c>
      <c r="E18" s="73">
        <f>E17*1.2</f>
        <v>0</v>
      </c>
      <c r="F18" s="44"/>
      <c r="H18" s="44" t="e">
        <f>H16*1000/E14</f>
        <v>#REF!</v>
      </c>
    </row>
    <row r="19" spans="1:8" ht="25.9" customHeight="1">
      <c r="A19" s="115"/>
      <c r="B19" s="121" t="s">
        <v>45</v>
      </c>
      <c r="C19" s="14" t="s">
        <v>11</v>
      </c>
      <c r="D19" s="15" t="s">
        <v>46</v>
      </c>
      <c r="E19" s="75">
        <f>'[2]нефть транспорт'!$F$24/1000</f>
        <v>0</v>
      </c>
      <c r="F19" s="44"/>
    </row>
    <row r="20" spans="1:8" ht="25.9" customHeight="1">
      <c r="A20" s="115"/>
      <c r="B20" s="121"/>
      <c r="C20" s="14" t="s">
        <v>13</v>
      </c>
      <c r="D20" s="15" t="s">
        <v>47</v>
      </c>
      <c r="E20" s="74">
        <f>E19*1.2</f>
        <v>0</v>
      </c>
      <c r="F20" s="44"/>
    </row>
    <row r="21" spans="1:8" ht="29.45" customHeight="1" thickBot="1">
      <c r="A21" s="115"/>
      <c r="B21" s="123" t="s">
        <v>74</v>
      </c>
      <c r="C21" s="124"/>
      <c r="D21" s="18" t="s">
        <v>48</v>
      </c>
      <c r="E21" s="59">
        <f>'[2]нефть транспорт'!$G$24</f>
        <v>0</v>
      </c>
      <c r="F21" s="44"/>
    </row>
    <row r="22" spans="1:8" ht="25.9" customHeight="1" thickBot="1">
      <c r="A22" s="115"/>
      <c r="B22" s="125" t="s">
        <v>49</v>
      </c>
      <c r="C22" s="16" t="s">
        <v>11</v>
      </c>
      <c r="D22" s="17" t="s">
        <v>50</v>
      </c>
      <c r="E22" s="19" t="s">
        <v>67</v>
      </c>
    </row>
    <row r="23" spans="1:8" ht="25.9" customHeight="1">
      <c r="A23" s="115"/>
      <c r="B23" s="122"/>
      <c r="C23" s="8" t="s">
        <v>13</v>
      </c>
      <c r="D23" s="9" t="s">
        <v>51</v>
      </c>
      <c r="E23" s="20" t="s">
        <v>67</v>
      </c>
    </row>
    <row r="24" spans="1:8" ht="25.9" customHeight="1">
      <c r="A24" s="115"/>
      <c r="B24" s="126" t="s">
        <v>52</v>
      </c>
      <c r="C24" s="8" t="s">
        <v>11</v>
      </c>
      <c r="D24" s="9" t="s">
        <v>53</v>
      </c>
      <c r="E24" s="20" t="s">
        <v>67</v>
      </c>
    </row>
    <row r="25" spans="1:8" ht="25.9" customHeight="1">
      <c r="A25" s="115"/>
      <c r="B25" s="126"/>
      <c r="C25" s="8" t="s">
        <v>13</v>
      </c>
      <c r="D25" s="9" t="s">
        <v>54</v>
      </c>
      <c r="E25" s="20" t="s">
        <v>67</v>
      </c>
    </row>
    <row r="26" spans="1:8" ht="30.6" customHeight="1" thickBot="1">
      <c r="A26" s="115"/>
      <c r="B26" s="127" t="s">
        <v>55</v>
      </c>
      <c r="C26" s="128"/>
      <c r="D26" s="21" t="s">
        <v>56</v>
      </c>
      <c r="E26" s="22" t="s">
        <v>67</v>
      </c>
    </row>
    <row r="27" spans="1:8" ht="25.9" customHeight="1">
      <c r="A27" s="115"/>
      <c r="B27" s="129" t="s">
        <v>57</v>
      </c>
      <c r="C27" s="25" t="s">
        <v>11</v>
      </c>
      <c r="D27" s="26" t="s">
        <v>58</v>
      </c>
      <c r="E27" s="27" t="s">
        <v>67</v>
      </c>
    </row>
    <row r="28" spans="1:8" ht="30" customHeight="1">
      <c r="A28" s="115"/>
      <c r="B28" s="130"/>
      <c r="C28" s="23" t="s">
        <v>13</v>
      </c>
      <c r="D28" s="24" t="s">
        <v>59</v>
      </c>
      <c r="E28" s="20" t="s">
        <v>67</v>
      </c>
    </row>
    <row r="29" spans="1:8" ht="25.9" customHeight="1">
      <c r="A29" s="115"/>
      <c r="B29" s="130" t="s">
        <v>60</v>
      </c>
      <c r="C29" s="23" t="s">
        <v>11</v>
      </c>
      <c r="D29" s="24" t="s">
        <v>61</v>
      </c>
      <c r="E29" s="20" t="s">
        <v>67</v>
      </c>
    </row>
    <row r="30" spans="1:8" ht="25.9" customHeight="1">
      <c r="A30" s="115"/>
      <c r="B30" s="130"/>
      <c r="C30" s="23" t="s">
        <v>13</v>
      </c>
      <c r="D30" s="24" t="s">
        <v>62</v>
      </c>
      <c r="E30" s="20" t="s">
        <v>67</v>
      </c>
    </row>
    <row r="31" spans="1:8" ht="30.6" customHeight="1" thickBot="1">
      <c r="A31" s="115"/>
      <c r="B31" s="102" t="s">
        <v>63</v>
      </c>
      <c r="C31" s="103"/>
      <c r="D31" s="28" t="s">
        <v>64</v>
      </c>
      <c r="E31" s="29" t="s">
        <v>67</v>
      </c>
    </row>
    <row r="32" spans="1:8" ht="25.9" customHeight="1" thickBot="1">
      <c r="A32" s="115"/>
      <c r="B32" s="104" t="s">
        <v>65</v>
      </c>
      <c r="C32" s="105"/>
      <c r="D32" s="30" t="s">
        <v>29</v>
      </c>
      <c r="E32" s="58">
        <v>9500</v>
      </c>
    </row>
    <row r="33" spans="1:6" ht="25.9" customHeight="1" thickBot="1">
      <c r="A33" s="115"/>
      <c r="B33" s="106" t="s">
        <v>66</v>
      </c>
      <c r="C33" s="107"/>
      <c r="D33" s="35"/>
      <c r="E33" s="31"/>
    </row>
    <row r="34" spans="1:6" ht="12.6" customHeight="1">
      <c r="A34" s="10"/>
      <c r="B34" s="32"/>
      <c r="C34" s="33"/>
      <c r="D34" s="34"/>
    </row>
    <row r="35" spans="1:6" ht="32.450000000000003" customHeight="1">
      <c r="A35" s="79" t="s">
        <v>78</v>
      </c>
      <c r="B35" s="79"/>
      <c r="C35" s="79"/>
      <c r="D35" s="79"/>
      <c r="E35" s="79"/>
      <c r="F35" s="79"/>
    </row>
    <row r="36" spans="1:6" ht="56.25" customHeight="1">
      <c r="A36" s="79"/>
      <c r="B36" s="79"/>
      <c r="C36" s="79"/>
      <c r="D36" s="79"/>
      <c r="E36" s="79"/>
      <c r="F36" s="79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80" t="s">
        <v>76</v>
      </c>
      <c r="B41" s="80"/>
      <c r="C41" s="80"/>
      <c r="D41" s="80"/>
      <c r="E41" s="80"/>
      <c r="F41" s="80"/>
    </row>
    <row r="42" spans="1:6">
      <c r="A42" s="6"/>
      <c r="B42" s="6"/>
      <c r="C42" s="6"/>
      <c r="D42" s="7"/>
      <c r="E42" s="7"/>
      <c r="F42" s="7"/>
    </row>
    <row r="43" spans="1:6" ht="15.75">
      <c r="A43" s="80"/>
      <c r="B43" s="80"/>
      <c r="C43" s="80"/>
      <c r="D43" s="80"/>
      <c r="E43" s="80"/>
      <c r="F43" s="80"/>
    </row>
  </sheetData>
  <sheetProtection selectLockedCells="1" selectUnlockedCells="1"/>
  <mergeCells count="22"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  <mergeCell ref="B31:C31"/>
    <mergeCell ref="B32:C32"/>
    <mergeCell ref="B33:C33"/>
    <mergeCell ref="A43:F43"/>
    <mergeCell ref="A41:F41"/>
    <mergeCell ref="A35:F36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Сотникова Антонина Радиковна</cp:lastModifiedBy>
  <cp:lastPrinted>2019-06-17T02:19:10Z</cp:lastPrinted>
  <dcterms:created xsi:type="dcterms:W3CDTF">2013-08-14T05:09:02Z</dcterms:created>
  <dcterms:modified xsi:type="dcterms:W3CDTF">2025-04-11T01:46:13Z</dcterms:modified>
</cp:coreProperties>
</file>